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userName="s177040" algorithmName="SHA-512" hashValue="0W1J4zYE04Sdmtlzxp2xNS2xcRk6RFX5ncPxYWHwU05+b9yrEu3ge0zIYmyQ7Mwh4tzNN9v2p4Z7t5HElkfYpw==" saltValue="0CQcGXD1WrYlOXI4moP37w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True Ups\2024 Annual Update\Filed Documents 6-14-24\"/>
    </mc:Choice>
  </mc:AlternateContent>
  <xr:revisionPtr revIDLastSave="0" documentId="13_ncr:10001_{537086EC-0E6D-4F11-BF88-FD230F134328}" xr6:coauthVersionLast="47" xr6:coauthVersionMax="47" xr10:uidLastSave="{00000000-0000-0000-0000-000000000000}"/>
  <bookViews>
    <workbookView xWindow="-48120" yWindow="-15" windowWidth="24240" windowHeight="130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'SWE.Sch.11.Rates'!$A$1:$T$95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36" l="1"/>
  <c r="I13" i="36"/>
  <c r="D94" i="99" l="1"/>
  <c r="D94" i="98"/>
  <c r="D94" i="96"/>
  <c r="D93" i="96"/>
  <c r="D94" i="95"/>
  <c r="D93" i="95"/>
  <c r="D94" i="94"/>
  <c r="D93" i="94"/>
  <c r="D94" i="93"/>
  <c r="D93" i="93"/>
  <c r="D94" i="86"/>
  <c r="D93" i="86"/>
  <c r="D93" i="69"/>
  <c r="D93" i="60"/>
  <c r="D93" i="62"/>
  <c r="D93" i="63"/>
  <c r="D92" i="35"/>
  <c r="U93" i="36" l="1"/>
  <c r="D92" i="99"/>
  <c r="D92" i="98"/>
  <c r="D92" i="97"/>
  <c r="D92" i="96"/>
  <c r="D92" i="95"/>
  <c r="D92" i="94"/>
  <c r="D92" i="93"/>
  <c r="D92" i="92"/>
  <c r="D92" i="91"/>
  <c r="D92" i="90"/>
  <c r="D92" i="89"/>
  <c r="D92" i="88"/>
  <c r="D92" i="87"/>
  <c r="D92" i="86"/>
  <c r="D92" i="85"/>
  <c r="D92" i="84"/>
  <c r="D92" i="83"/>
  <c r="D92" i="82"/>
  <c r="D92" i="81"/>
  <c r="D92" i="80"/>
  <c r="D92" i="79"/>
  <c r="D92" i="78"/>
  <c r="D92" i="77"/>
  <c r="D92" i="76"/>
  <c r="D92" i="75"/>
  <c r="D92" i="74"/>
  <c r="D92" i="73"/>
  <c r="D92" i="72"/>
  <c r="D92" i="71"/>
  <c r="D92" i="70"/>
  <c r="D92" i="69"/>
  <c r="D92" i="68"/>
  <c r="D92" i="67"/>
  <c r="D92" i="66"/>
  <c r="D92" i="58"/>
  <c r="D92" i="55"/>
  <c r="D92" i="46"/>
  <c r="D92" i="39"/>
  <c r="D92" i="34"/>
  <c r="D92" i="32"/>
  <c r="D92" i="29"/>
  <c r="D92" i="28"/>
  <c r="D92" i="27"/>
  <c r="D92" i="24"/>
  <c r="D92" i="23"/>
  <c r="D92" i="22"/>
  <c r="D92" i="20"/>
  <c r="D92" i="19"/>
  <c r="D92" i="18"/>
  <c r="D92" i="17"/>
  <c r="D92" i="3"/>
  <c r="M21" i="99" l="1"/>
  <c r="K21" i="99"/>
  <c r="L21" i="99" s="1"/>
  <c r="M21" i="98"/>
  <c r="K21" i="98"/>
  <c r="L21" i="98" s="1"/>
  <c r="M21" i="97"/>
  <c r="K21" i="97"/>
  <c r="L21" i="97" s="1"/>
  <c r="M22" i="96"/>
  <c r="K22" i="96"/>
  <c r="L22" i="96" s="1"/>
  <c r="M22" i="95"/>
  <c r="K22" i="95"/>
  <c r="L22" i="95" s="1"/>
  <c r="M23" i="94"/>
  <c r="K23" i="94"/>
  <c r="L23" i="94" s="1"/>
  <c r="M22" i="93"/>
  <c r="K22" i="93"/>
  <c r="L22" i="93" s="1"/>
  <c r="M23" i="92"/>
  <c r="K23" i="92"/>
  <c r="L23" i="92" s="1"/>
  <c r="M23" i="91"/>
  <c r="K23" i="91"/>
  <c r="L23" i="91" s="1"/>
  <c r="M23" i="90"/>
  <c r="K23" i="90"/>
  <c r="L23" i="90" s="1"/>
  <c r="M23" i="89"/>
  <c r="K23" i="89"/>
  <c r="L23" i="89" s="1"/>
  <c r="M23" i="88"/>
  <c r="K23" i="88"/>
  <c r="L23" i="88" s="1"/>
  <c r="M23" i="87"/>
  <c r="K23" i="87"/>
  <c r="L23" i="87" s="1"/>
  <c r="M24" i="86"/>
  <c r="K24" i="86"/>
  <c r="L24" i="86" s="1"/>
  <c r="M24" i="85"/>
  <c r="K24" i="85"/>
  <c r="L24" i="85" s="1"/>
  <c r="M24" i="84"/>
  <c r="K24" i="84"/>
  <c r="L24" i="84" s="1"/>
  <c r="M24" i="83"/>
  <c r="K24" i="83"/>
  <c r="L24" i="83" s="1"/>
  <c r="M24" i="82"/>
  <c r="K24" i="82"/>
  <c r="L24" i="82" s="1"/>
  <c r="M24" i="81"/>
  <c r="K24" i="81"/>
  <c r="L24" i="81" s="1"/>
  <c r="M24" i="80"/>
  <c r="K24" i="80"/>
  <c r="L24" i="80" s="1"/>
  <c r="M25" i="79"/>
  <c r="K25" i="79"/>
  <c r="L25" i="79" s="1"/>
  <c r="M25" i="78"/>
  <c r="K25" i="78"/>
  <c r="L25" i="78" s="1"/>
  <c r="M25" i="77"/>
  <c r="K25" i="77"/>
  <c r="L25" i="77" s="1"/>
  <c r="M25" i="76"/>
  <c r="K25" i="76"/>
  <c r="L25" i="76" s="1"/>
  <c r="M25" i="75"/>
  <c r="K25" i="75"/>
  <c r="L25" i="75" s="1"/>
  <c r="M30" i="74"/>
  <c r="K30" i="74"/>
  <c r="L30" i="74" s="1"/>
  <c r="M30" i="73"/>
  <c r="K30" i="73"/>
  <c r="L30" i="73" s="1"/>
  <c r="M28" i="72"/>
  <c r="K28" i="72"/>
  <c r="L28" i="72" s="1"/>
  <c r="M32" i="71"/>
  <c r="K32" i="71"/>
  <c r="L32" i="71" s="1"/>
  <c r="M33" i="70"/>
  <c r="K33" i="70"/>
  <c r="L33" i="70" s="1"/>
  <c r="M33" i="69"/>
  <c r="K33" i="69"/>
  <c r="L33" i="69" s="1"/>
  <c r="M26" i="68"/>
  <c r="K26" i="68"/>
  <c r="L26" i="68" s="1"/>
  <c r="M26" i="67"/>
  <c r="K26" i="67"/>
  <c r="L26" i="67" s="1"/>
  <c r="M26" i="66"/>
  <c r="K26" i="66"/>
  <c r="L26" i="66" s="1"/>
  <c r="M26" i="65"/>
  <c r="K26" i="65"/>
  <c r="L26" i="65" s="1"/>
  <c r="M27" i="64"/>
  <c r="K27" i="64"/>
  <c r="L27" i="64" s="1"/>
  <c r="M27" i="60"/>
  <c r="K27" i="60"/>
  <c r="L27" i="60" s="1"/>
  <c r="M27" i="62"/>
  <c r="K27" i="62"/>
  <c r="L27" i="62" s="1"/>
  <c r="M27" i="63"/>
  <c r="K27" i="63"/>
  <c r="L27" i="63" s="1"/>
  <c r="M27" i="61"/>
  <c r="K27" i="61"/>
  <c r="L27" i="61" s="1"/>
  <c r="M27" i="59"/>
  <c r="K27" i="59"/>
  <c r="L27" i="59" s="1"/>
  <c r="M28" i="58"/>
  <c r="K28" i="58"/>
  <c r="L28" i="58" s="1"/>
  <c r="M28" i="57"/>
  <c r="K28" i="57"/>
  <c r="L28" i="57" s="1"/>
  <c r="M28" i="56"/>
  <c r="K28" i="56"/>
  <c r="L28" i="56" s="1"/>
  <c r="M28" i="55"/>
  <c r="K28" i="55"/>
  <c r="L28" i="55" s="1"/>
  <c r="M28" i="54"/>
  <c r="K28" i="54"/>
  <c r="L28" i="54" s="1"/>
  <c r="M28" i="53"/>
  <c r="K28" i="53"/>
  <c r="L28" i="53" s="1"/>
  <c r="M28" i="46"/>
  <c r="K28" i="46"/>
  <c r="L28" i="46" s="1"/>
  <c r="M29" i="45"/>
  <c r="K29" i="45"/>
  <c r="L29" i="45" s="1"/>
  <c r="M30" i="44"/>
  <c r="K30" i="44"/>
  <c r="L30" i="44" s="1"/>
  <c r="M30" i="43"/>
  <c r="K30" i="43"/>
  <c r="L30" i="43" s="1"/>
  <c r="M30" i="42"/>
  <c r="K30" i="42"/>
  <c r="L30" i="42" s="1"/>
  <c r="M30" i="41"/>
  <c r="K30" i="41"/>
  <c r="L30" i="41" s="1"/>
  <c r="M30" i="39"/>
  <c r="K30" i="39"/>
  <c r="L30" i="39" s="1"/>
  <c r="M32" i="34"/>
  <c r="K32" i="34"/>
  <c r="L32" i="34" s="1"/>
  <c r="M32" i="32"/>
  <c r="K32" i="32"/>
  <c r="L32" i="32" s="1"/>
  <c r="M32" i="31"/>
  <c r="K32" i="31"/>
  <c r="L32" i="31" s="1"/>
  <c r="M33" i="30"/>
  <c r="K33" i="30"/>
  <c r="L33" i="30" s="1"/>
  <c r="M33" i="29"/>
  <c r="K33" i="29"/>
  <c r="L33" i="29" s="1"/>
  <c r="M34" i="28"/>
  <c r="K34" i="28"/>
  <c r="L34" i="28" s="1"/>
  <c r="M33" i="27"/>
  <c r="K33" i="27"/>
  <c r="L33" i="27" s="1"/>
  <c r="M32" i="24"/>
  <c r="K32" i="24"/>
  <c r="L32" i="24" s="1"/>
  <c r="M32" i="23"/>
  <c r="K32" i="23"/>
  <c r="L32" i="23" s="1"/>
  <c r="M31" i="22"/>
  <c r="K31" i="22"/>
  <c r="L31" i="22" s="1"/>
  <c r="M31" i="21"/>
  <c r="K31" i="21"/>
  <c r="L31" i="21" s="1"/>
  <c r="M31" i="20"/>
  <c r="K31" i="20"/>
  <c r="L31" i="20" s="1"/>
  <c r="M31" i="19"/>
  <c r="K31" i="19"/>
  <c r="L31" i="19" s="1"/>
  <c r="M31" i="18"/>
  <c r="K31" i="18"/>
  <c r="L31" i="18" s="1"/>
  <c r="M31" i="17"/>
  <c r="K31" i="17"/>
  <c r="L31" i="17" s="1"/>
  <c r="M31" i="3"/>
  <c r="K31" i="3"/>
  <c r="L31" i="3" s="1"/>
  <c r="N102" i="99" l="1"/>
  <c r="O102" i="99" s="1"/>
  <c r="L102" i="99"/>
  <c r="M102" i="99" s="1"/>
  <c r="N102" i="98"/>
  <c r="O102" i="98" s="1"/>
  <c r="L102" i="98"/>
  <c r="M102" i="98" s="1"/>
  <c r="N102" i="97"/>
  <c r="O102" i="97" s="1"/>
  <c r="L102" i="97"/>
  <c r="M102" i="97" s="1"/>
  <c r="N103" i="96"/>
  <c r="O103" i="96" s="1"/>
  <c r="L103" i="96"/>
  <c r="M103" i="96" s="1"/>
  <c r="N103" i="95"/>
  <c r="O103" i="95" s="1"/>
  <c r="L103" i="95"/>
  <c r="M103" i="95" s="1"/>
  <c r="N104" i="94"/>
  <c r="O104" i="94" s="1"/>
  <c r="L104" i="94"/>
  <c r="M104" i="94" s="1"/>
  <c r="N103" i="93"/>
  <c r="O103" i="93" s="1"/>
  <c r="L103" i="93"/>
  <c r="M103" i="93" s="1"/>
  <c r="N104" i="92"/>
  <c r="O104" i="92" s="1"/>
  <c r="L104" i="92"/>
  <c r="M104" i="92" s="1"/>
  <c r="N104" i="91"/>
  <c r="O104" i="91" s="1"/>
  <c r="L104" i="91"/>
  <c r="M104" i="91" s="1"/>
  <c r="N104" i="90"/>
  <c r="O104" i="90" s="1"/>
  <c r="L104" i="90"/>
  <c r="M104" i="90" s="1"/>
  <c r="N104" i="89"/>
  <c r="O104" i="89" s="1"/>
  <c r="L104" i="89"/>
  <c r="M104" i="89" s="1"/>
  <c r="N104" i="88"/>
  <c r="O104" i="88" s="1"/>
  <c r="L104" i="88"/>
  <c r="M104" i="88" s="1"/>
  <c r="N104" i="87"/>
  <c r="O104" i="87" s="1"/>
  <c r="L104" i="87"/>
  <c r="M104" i="87" s="1"/>
  <c r="N105" i="86"/>
  <c r="O105" i="86" s="1"/>
  <c r="L105" i="86"/>
  <c r="M105" i="86" s="1"/>
  <c r="N105" i="85"/>
  <c r="O105" i="85" s="1"/>
  <c r="L105" i="85"/>
  <c r="M105" i="85" s="1"/>
  <c r="N104" i="84"/>
  <c r="O104" i="84" s="1"/>
  <c r="L104" i="84"/>
  <c r="M104" i="84" s="1"/>
  <c r="N105" i="83"/>
  <c r="O105" i="83" s="1"/>
  <c r="L105" i="83"/>
  <c r="M105" i="83" s="1"/>
  <c r="N105" i="82"/>
  <c r="O105" i="82" s="1"/>
  <c r="L105" i="82"/>
  <c r="M105" i="82" s="1"/>
  <c r="N105" i="81"/>
  <c r="O105" i="81" s="1"/>
  <c r="L105" i="81"/>
  <c r="M105" i="81" s="1"/>
  <c r="N105" i="80"/>
  <c r="O105" i="80" s="1"/>
  <c r="L105" i="80"/>
  <c r="M105" i="80" s="1"/>
  <c r="N106" i="79"/>
  <c r="O106" i="79" s="1"/>
  <c r="L106" i="79"/>
  <c r="M106" i="79" s="1"/>
  <c r="N106" i="78"/>
  <c r="O106" i="78" s="1"/>
  <c r="L106" i="78"/>
  <c r="M106" i="78" s="1"/>
  <c r="N106" i="77"/>
  <c r="O106" i="77" s="1"/>
  <c r="L106" i="77"/>
  <c r="M106" i="77" s="1"/>
  <c r="N106" i="76"/>
  <c r="O106" i="76" s="1"/>
  <c r="L106" i="76"/>
  <c r="M106" i="76" s="1"/>
  <c r="N106" i="75"/>
  <c r="O106" i="75" s="1"/>
  <c r="L106" i="75"/>
  <c r="M106" i="75" s="1"/>
  <c r="N111" i="74"/>
  <c r="O111" i="74" s="1"/>
  <c r="L111" i="74"/>
  <c r="M111" i="74" s="1"/>
  <c r="N111" i="73"/>
  <c r="O111" i="73" s="1"/>
  <c r="L111" i="73"/>
  <c r="M111" i="73" s="1"/>
  <c r="N109" i="72"/>
  <c r="O109" i="72" s="1"/>
  <c r="L109" i="72"/>
  <c r="M109" i="72" s="1"/>
  <c r="N113" i="71"/>
  <c r="O113" i="71" s="1"/>
  <c r="L113" i="71"/>
  <c r="M113" i="71" s="1"/>
  <c r="N114" i="70"/>
  <c r="O114" i="70" s="1"/>
  <c r="L114" i="70"/>
  <c r="M114" i="70" s="1"/>
  <c r="N114" i="69"/>
  <c r="O114" i="69" s="1"/>
  <c r="L114" i="69"/>
  <c r="M114" i="69" s="1"/>
  <c r="N107" i="68"/>
  <c r="O107" i="68" s="1"/>
  <c r="L107" i="68"/>
  <c r="M107" i="68" s="1"/>
  <c r="N107" i="67"/>
  <c r="O107" i="67" s="1"/>
  <c r="L107" i="67"/>
  <c r="M107" i="67" s="1"/>
  <c r="N107" i="66"/>
  <c r="O107" i="66" s="1"/>
  <c r="L107" i="66"/>
  <c r="M107" i="66" s="1"/>
  <c r="N107" i="65"/>
  <c r="O107" i="65" s="1"/>
  <c r="L107" i="65"/>
  <c r="M107" i="65" s="1"/>
  <c r="N108" i="64"/>
  <c r="O108" i="64" s="1"/>
  <c r="L108" i="64"/>
  <c r="M108" i="64" s="1"/>
  <c r="N108" i="60"/>
  <c r="O108" i="60" s="1"/>
  <c r="L108" i="60"/>
  <c r="M108" i="60" s="1"/>
  <c r="N108" i="62"/>
  <c r="O108" i="62" s="1"/>
  <c r="L108" i="62"/>
  <c r="M108" i="62" s="1"/>
  <c r="N108" i="63"/>
  <c r="O108" i="63" s="1"/>
  <c r="L108" i="63"/>
  <c r="M108" i="63" s="1"/>
  <c r="N108" i="61"/>
  <c r="O108" i="61" s="1"/>
  <c r="L108" i="61"/>
  <c r="M108" i="61" s="1"/>
  <c r="N108" i="59"/>
  <c r="O108" i="59" s="1"/>
  <c r="L108" i="59"/>
  <c r="M108" i="59" s="1"/>
  <c r="N109" i="58"/>
  <c r="O109" i="58" s="1"/>
  <c r="L109" i="58"/>
  <c r="M109" i="58" s="1"/>
  <c r="N109" i="57"/>
  <c r="O109" i="57" s="1"/>
  <c r="L109" i="57"/>
  <c r="M109" i="57" s="1"/>
  <c r="N109" i="56"/>
  <c r="O109" i="56" s="1"/>
  <c r="L109" i="56"/>
  <c r="M109" i="56" s="1"/>
  <c r="N109" i="55"/>
  <c r="O109" i="55" s="1"/>
  <c r="L109" i="55"/>
  <c r="M109" i="55" s="1"/>
  <c r="N109" i="54"/>
  <c r="O109" i="54" s="1"/>
  <c r="L109" i="54"/>
  <c r="M109" i="54" s="1"/>
  <c r="N109" i="53"/>
  <c r="O109" i="53" s="1"/>
  <c r="L109" i="53"/>
  <c r="M109" i="53" s="1"/>
  <c r="N109" i="46"/>
  <c r="O109" i="46" s="1"/>
  <c r="L109" i="46"/>
  <c r="M109" i="46" s="1"/>
  <c r="N110" i="45"/>
  <c r="O110" i="45" s="1"/>
  <c r="L110" i="45"/>
  <c r="M110" i="45" s="1"/>
  <c r="N111" i="44"/>
  <c r="O111" i="44" s="1"/>
  <c r="L111" i="44"/>
  <c r="M111" i="44" s="1"/>
  <c r="N111" i="43"/>
  <c r="O111" i="43" s="1"/>
  <c r="L111" i="43"/>
  <c r="M111" i="43" s="1"/>
  <c r="N111" i="42"/>
  <c r="O111" i="42" s="1"/>
  <c r="L111" i="42"/>
  <c r="M111" i="42" s="1"/>
  <c r="N111" i="41"/>
  <c r="O111" i="41" s="1"/>
  <c r="L111" i="41"/>
  <c r="M111" i="41" s="1"/>
  <c r="N111" i="39"/>
  <c r="O111" i="39" s="1"/>
  <c r="L111" i="39"/>
  <c r="M111" i="39" s="1"/>
  <c r="N113" i="34"/>
  <c r="O113" i="34" s="1"/>
  <c r="L113" i="34"/>
  <c r="M113" i="34" s="1"/>
  <c r="N113" i="32"/>
  <c r="O113" i="32" s="1"/>
  <c r="L113" i="32"/>
  <c r="M113" i="32" s="1"/>
  <c r="N113" i="31"/>
  <c r="O113" i="31" s="1"/>
  <c r="L113" i="31"/>
  <c r="M113" i="31" s="1"/>
  <c r="N114" i="30"/>
  <c r="O114" i="30" s="1"/>
  <c r="L114" i="30"/>
  <c r="M114" i="30" s="1"/>
  <c r="N114" i="29"/>
  <c r="O114" i="29" s="1"/>
  <c r="L114" i="29"/>
  <c r="M114" i="29" s="1"/>
  <c r="N115" i="28"/>
  <c r="O115" i="28" s="1"/>
  <c r="L115" i="28"/>
  <c r="M115" i="28" s="1"/>
  <c r="N114" i="27"/>
  <c r="O114" i="27" s="1"/>
  <c r="L114" i="27"/>
  <c r="M114" i="27" s="1"/>
  <c r="N113" i="24"/>
  <c r="O113" i="24" s="1"/>
  <c r="L113" i="24"/>
  <c r="M113" i="24" s="1"/>
  <c r="N113" i="23"/>
  <c r="O113" i="23" s="1"/>
  <c r="L113" i="23"/>
  <c r="M113" i="23" s="1"/>
  <c r="N112" i="22"/>
  <c r="O112" i="22" s="1"/>
  <c r="L112" i="22"/>
  <c r="M112" i="22" s="1"/>
  <c r="N112" i="21"/>
  <c r="O112" i="21" s="1"/>
  <c r="L112" i="21"/>
  <c r="M112" i="21" s="1"/>
  <c r="N112" i="20"/>
  <c r="O112" i="20" s="1"/>
  <c r="L112" i="20"/>
  <c r="M112" i="20" s="1"/>
  <c r="N112" i="19"/>
  <c r="O112" i="19" s="1"/>
  <c r="L112" i="19"/>
  <c r="M112" i="19" s="1"/>
  <c r="N112" i="18"/>
  <c r="O112" i="18" s="1"/>
  <c r="L112" i="18"/>
  <c r="M112" i="18" s="1"/>
  <c r="N112" i="17"/>
  <c r="O112" i="17" s="1"/>
  <c r="L112" i="17"/>
  <c r="M112" i="17" s="1"/>
  <c r="N112" i="3"/>
  <c r="O112" i="3" s="1"/>
  <c r="L112" i="3"/>
  <c r="M112" i="3" s="1"/>
  <c r="P102" i="97" l="1"/>
  <c r="P109" i="46"/>
  <c r="P112" i="22"/>
  <c r="P106" i="78"/>
  <c r="P114" i="29"/>
  <c r="P106" i="75"/>
  <c r="P104" i="91"/>
  <c r="P109" i="57"/>
  <c r="P108" i="63"/>
  <c r="P113" i="34"/>
  <c r="P108" i="64"/>
  <c r="P107" i="68"/>
  <c r="P109" i="54"/>
  <c r="P105" i="80"/>
  <c r="P112" i="19"/>
  <c r="P111" i="42"/>
  <c r="P108" i="60"/>
  <c r="P107" i="67"/>
  <c r="P104" i="89"/>
  <c r="P109" i="72"/>
  <c r="P112" i="20"/>
  <c r="P111" i="39"/>
  <c r="P112" i="21"/>
  <c r="P113" i="32"/>
  <c r="P111" i="41"/>
  <c r="P106" i="77"/>
  <c r="P105" i="83"/>
  <c r="P111" i="43"/>
  <c r="P105" i="82"/>
  <c r="P112" i="17"/>
  <c r="P112" i="18"/>
  <c r="P110" i="45"/>
  <c r="P108" i="61"/>
  <c r="P113" i="71"/>
  <c r="P111" i="74"/>
  <c r="P106" i="76"/>
  <c r="P114" i="30"/>
  <c r="P115" i="28"/>
  <c r="P111" i="44"/>
  <c r="P108" i="59"/>
  <c r="P108" i="62"/>
  <c r="P107" i="66"/>
  <c r="P113" i="31"/>
  <c r="P102" i="98"/>
  <c r="P113" i="24"/>
  <c r="P105" i="86"/>
  <c r="P103" i="95"/>
  <c r="P102" i="99"/>
  <c r="P103" i="96"/>
  <c r="P104" i="94"/>
  <c r="P103" i="93"/>
  <c r="P104" i="92"/>
  <c r="P104" i="90"/>
  <c r="P104" i="88"/>
  <c r="P104" i="87"/>
  <c r="P105" i="85"/>
  <c r="P104" i="84"/>
  <c r="P105" i="81"/>
  <c r="P106" i="79"/>
  <c r="P111" i="73"/>
  <c r="P114" i="70"/>
  <c r="P114" i="69"/>
  <c r="P107" i="65"/>
  <c r="P109" i="58"/>
  <c r="P109" i="56"/>
  <c r="P109" i="55"/>
  <c r="P109" i="53"/>
  <c r="P114" i="27"/>
  <c r="P113" i="23"/>
  <c r="P112" i="3"/>
  <c r="N101" i="99"/>
  <c r="L101" i="99"/>
  <c r="M101" i="99" s="1"/>
  <c r="M20" i="99"/>
  <c r="K20" i="99"/>
  <c r="L20" i="99" s="1"/>
  <c r="N101" i="98"/>
  <c r="L101" i="98"/>
  <c r="M101" i="98" s="1"/>
  <c r="M20" i="98"/>
  <c r="K20" i="98"/>
  <c r="L20" i="98" s="1"/>
  <c r="N101" i="97"/>
  <c r="L101" i="97"/>
  <c r="M101" i="97" s="1"/>
  <c r="M20" i="97"/>
  <c r="K20" i="97"/>
  <c r="L20" i="97" s="1"/>
  <c r="N102" i="96"/>
  <c r="L102" i="96"/>
  <c r="M102" i="96" s="1"/>
  <c r="M21" i="96"/>
  <c r="K21" i="96"/>
  <c r="L21" i="96" s="1"/>
  <c r="N102" i="95"/>
  <c r="L102" i="95"/>
  <c r="M102" i="95" s="1"/>
  <c r="M21" i="95"/>
  <c r="K21" i="95"/>
  <c r="L21" i="95" s="1"/>
  <c r="N103" i="94"/>
  <c r="L103" i="94"/>
  <c r="M103" i="94" s="1"/>
  <c r="M22" i="94"/>
  <c r="K22" i="94"/>
  <c r="L22" i="94" s="1"/>
  <c r="N102" i="93"/>
  <c r="L102" i="93"/>
  <c r="M102" i="93" s="1"/>
  <c r="M21" i="93"/>
  <c r="K21" i="93"/>
  <c r="L21" i="93" s="1"/>
  <c r="N103" i="92"/>
  <c r="L103" i="92"/>
  <c r="M103" i="92" s="1"/>
  <c r="M22" i="92"/>
  <c r="K22" i="92"/>
  <c r="L22" i="92" s="1"/>
  <c r="N103" i="91"/>
  <c r="L103" i="91"/>
  <c r="M103" i="91" s="1"/>
  <c r="M22" i="91"/>
  <c r="K22" i="91"/>
  <c r="L22" i="91" s="1"/>
  <c r="N103" i="90"/>
  <c r="L103" i="90"/>
  <c r="M103" i="90" s="1"/>
  <c r="M22" i="90"/>
  <c r="K22" i="90"/>
  <c r="L22" i="90" s="1"/>
  <c r="N103" i="89"/>
  <c r="L103" i="89"/>
  <c r="M103" i="89" s="1"/>
  <c r="M22" i="89"/>
  <c r="K22" i="89"/>
  <c r="L22" i="89" s="1"/>
  <c r="N103" i="88"/>
  <c r="L103" i="88"/>
  <c r="M103" i="88" s="1"/>
  <c r="M22" i="88"/>
  <c r="K22" i="88"/>
  <c r="L22" i="88" s="1"/>
  <c r="N103" i="87"/>
  <c r="L103" i="87"/>
  <c r="M103" i="87" s="1"/>
  <c r="M22" i="87"/>
  <c r="K22" i="87"/>
  <c r="L22" i="87" s="1"/>
  <c r="N104" i="86"/>
  <c r="L104" i="86"/>
  <c r="M104" i="86" s="1"/>
  <c r="M23" i="86"/>
  <c r="K23" i="86"/>
  <c r="L23" i="86" s="1"/>
  <c r="N104" i="85"/>
  <c r="L104" i="85"/>
  <c r="M104" i="85" s="1"/>
  <c r="M23" i="85"/>
  <c r="K23" i="85"/>
  <c r="L23" i="85" s="1"/>
  <c r="N103" i="84"/>
  <c r="L103" i="84"/>
  <c r="M103" i="84" s="1"/>
  <c r="M23" i="84"/>
  <c r="K23" i="84"/>
  <c r="L23" i="84" s="1"/>
  <c r="N104" i="83"/>
  <c r="L104" i="83"/>
  <c r="M104" i="83" s="1"/>
  <c r="M23" i="83"/>
  <c r="K23" i="83"/>
  <c r="L23" i="83" s="1"/>
  <c r="N104" i="82"/>
  <c r="L104" i="82"/>
  <c r="M104" i="82" s="1"/>
  <c r="M23" i="82"/>
  <c r="K23" i="82"/>
  <c r="L23" i="82" s="1"/>
  <c r="N104" i="81"/>
  <c r="L104" i="81"/>
  <c r="M104" i="81" s="1"/>
  <c r="M23" i="81"/>
  <c r="K23" i="81"/>
  <c r="L23" i="81" s="1"/>
  <c r="N104" i="80"/>
  <c r="L104" i="80"/>
  <c r="M104" i="80" s="1"/>
  <c r="M23" i="80"/>
  <c r="K23" i="80"/>
  <c r="L23" i="80" s="1"/>
  <c r="N105" i="79"/>
  <c r="L105" i="79"/>
  <c r="M105" i="79" s="1"/>
  <c r="M24" i="79"/>
  <c r="K24" i="79"/>
  <c r="L24" i="79" s="1"/>
  <c r="N105" i="78"/>
  <c r="L105" i="78"/>
  <c r="M105" i="78" s="1"/>
  <c r="M24" i="78"/>
  <c r="K24" i="78"/>
  <c r="L24" i="78" s="1"/>
  <c r="N105" i="77"/>
  <c r="L105" i="77"/>
  <c r="M105" i="77" s="1"/>
  <c r="M24" i="77"/>
  <c r="K24" i="77"/>
  <c r="L24" i="77" s="1"/>
  <c r="N105" i="76"/>
  <c r="L105" i="76"/>
  <c r="M105" i="76" s="1"/>
  <c r="M24" i="76"/>
  <c r="K24" i="76"/>
  <c r="L24" i="76" s="1"/>
  <c r="N105" i="75"/>
  <c r="L105" i="75"/>
  <c r="M105" i="75" s="1"/>
  <c r="M24" i="75"/>
  <c r="K24" i="75"/>
  <c r="L24" i="75" s="1"/>
  <c r="N110" i="74"/>
  <c r="L110" i="74"/>
  <c r="M110" i="74" s="1"/>
  <c r="M29" i="74"/>
  <c r="K29" i="74"/>
  <c r="L29" i="74" s="1"/>
  <c r="N110" i="73"/>
  <c r="L110" i="73"/>
  <c r="M110" i="73" s="1"/>
  <c r="M29" i="73"/>
  <c r="K29" i="73"/>
  <c r="L29" i="73" s="1"/>
  <c r="N108" i="72"/>
  <c r="L108" i="72"/>
  <c r="M108" i="72" s="1"/>
  <c r="M27" i="72"/>
  <c r="K27" i="72"/>
  <c r="L27" i="72" s="1"/>
  <c r="N112" i="71"/>
  <c r="L112" i="71"/>
  <c r="M112" i="71" s="1"/>
  <c r="M31" i="71"/>
  <c r="K31" i="71"/>
  <c r="L31" i="71" s="1"/>
  <c r="N113" i="70"/>
  <c r="L113" i="70"/>
  <c r="M113" i="70" s="1"/>
  <c r="M32" i="70"/>
  <c r="K32" i="70"/>
  <c r="L32" i="70" s="1"/>
  <c r="N113" i="69"/>
  <c r="L113" i="69"/>
  <c r="M113" i="69" s="1"/>
  <c r="M32" i="69"/>
  <c r="K32" i="69"/>
  <c r="L32" i="69" s="1"/>
  <c r="N106" i="68"/>
  <c r="L106" i="68"/>
  <c r="M106" i="68" s="1"/>
  <c r="M25" i="68"/>
  <c r="K25" i="68"/>
  <c r="L25" i="68" s="1"/>
  <c r="N106" i="67"/>
  <c r="L106" i="67"/>
  <c r="M106" i="67" s="1"/>
  <c r="M25" i="67"/>
  <c r="K25" i="67"/>
  <c r="L25" i="67" s="1"/>
  <c r="N106" i="66"/>
  <c r="L106" i="66"/>
  <c r="M106" i="66" s="1"/>
  <c r="M25" i="66"/>
  <c r="K25" i="66"/>
  <c r="L25" i="66" s="1"/>
  <c r="N106" i="65"/>
  <c r="L106" i="65"/>
  <c r="M106" i="65" s="1"/>
  <c r="M25" i="65"/>
  <c r="K25" i="65"/>
  <c r="L25" i="65" s="1"/>
  <c r="N107" i="64"/>
  <c r="L107" i="64"/>
  <c r="M107" i="64" s="1"/>
  <c r="M26" i="64"/>
  <c r="K26" i="64"/>
  <c r="L26" i="64" s="1"/>
  <c r="N107" i="60"/>
  <c r="L107" i="60"/>
  <c r="M107" i="60" s="1"/>
  <c r="M26" i="60"/>
  <c r="K26" i="60"/>
  <c r="L26" i="60" s="1"/>
  <c r="N107" i="62"/>
  <c r="L107" i="62"/>
  <c r="M107" i="62" s="1"/>
  <c r="M26" i="62"/>
  <c r="K26" i="62"/>
  <c r="L26" i="62" s="1"/>
  <c r="N107" i="63"/>
  <c r="L107" i="63"/>
  <c r="M107" i="63" s="1"/>
  <c r="M26" i="63"/>
  <c r="K26" i="63"/>
  <c r="L26" i="63" s="1"/>
  <c r="N107" i="61"/>
  <c r="L107" i="61"/>
  <c r="M107" i="61" s="1"/>
  <c r="M26" i="61"/>
  <c r="K26" i="61"/>
  <c r="L26" i="61" s="1"/>
  <c r="N107" i="59"/>
  <c r="L107" i="59"/>
  <c r="M107" i="59" s="1"/>
  <c r="M26" i="59"/>
  <c r="K26" i="59"/>
  <c r="L26" i="59" s="1"/>
  <c r="N108" i="58"/>
  <c r="L108" i="58"/>
  <c r="M108" i="58" s="1"/>
  <c r="M27" i="58"/>
  <c r="K27" i="58"/>
  <c r="L27" i="58" s="1"/>
  <c r="N108" i="57"/>
  <c r="L108" i="57"/>
  <c r="M108" i="57" s="1"/>
  <c r="M27" i="57"/>
  <c r="K27" i="57"/>
  <c r="L27" i="57" s="1"/>
  <c r="N108" i="56"/>
  <c r="L108" i="56"/>
  <c r="M108" i="56" s="1"/>
  <c r="M27" i="56"/>
  <c r="K27" i="56"/>
  <c r="L27" i="56" s="1"/>
  <c r="N108" i="55"/>
  <c r="L108" i="55"/>
  <c r="M108" i="55" s="1"/>
  <c r="M27" i="55"/>
  <c r="K27" i="55"/>
  <c r="L27" i="55" s="1"/>
  <c r="N108" i="54"/>
  <c r="L108" i="54"/>
  <c r="M108" i="54" s="1"/>
  <c r="M27" i="54"/>
  <c r="K27" i="54"/>
  <c r="L27" i="54" s="1"/>
  <c r="N108" i="53"/>
  <c r="L108" i="53"/>
  <c r="M108" i="53" s="1"/>
  <c r="M27" i="53"/>
  <c r="K27" i="53"/>
  <c r="L27" i="53" s="1"/>
  <c r="N108" i="46"/>
  <c r="L108" i="46"/>
  <c r="M108" i="46" s="1"/>
  <c r="M27" i="46"/>
  <c r="K27" i="46"/>
  <c r="L27" i="46" s="1"/>
  <c r="N109" i="45"/>
  <c r="L109" i="45"/>
  <c r="M109" i="45" s="1"/>
  <c r="M28" i="45"/>
  <c r="K28" i="45"/>
  <c r="L28" i="45" s="1"/>
  <c r="N110" i="44"/>
  <c r="L110" i="44"/>
  <c r="M110" i="44" s="1"/>
  <c r="M29" i="44"/>
  <c r="K29" i="44"/>
  <c r="L29" i="44" s="1"/>
  <c r="N110" i="43"/>
  <c r="L110" i="43"/>
  <c r="M110" i="43" s="1"/>
  <c r="M29" i="43"/>
  <c r="K29" i="43"/>
  <c r="L29" i="43" s="1"/>
  <c r="N110" i="42"/>
  <c r="L110" i="42"/>
  <c r="M110" i="42" s="1"/>
  <c r="M29" i="42"/>
  <c r="K29" i="42"/>
  <c r="L29" i="42" s="1"/>
  <c r="N110" i="41"/>
  <c r="L110" i="41"/>
  <c r="M110" i="41" s="1"/>
  <c r="M29" i="41"/>
  <c r="K29" i="41"/>
  <c r="L29" i="41" s="1"/>
  <c r="N110" i="39"/>
  <c r="L110" i="39"/>
  <c r="M110" i="39" s="1"/>
  <c r="M29" i="39"/>
  <c r="K29" i="39"/>
  <c r="L29" i="39" s="1"/>
  <c r="N112" i="34"/>
  <c r="L112" i="34"/>
  <c r="M112" i="34" s="1"/>
  <c r="M31" i="34"/>
  <c r="K31" i="34"/>
  <c r="L31" i="34" s="1"/>
  <c r="N112" i="32"/>
  <c r="L112" i="32"/>
  <c r="M112" i="32" s="1"/>
  <c r="M31" i="32"/>
  <c r="K31" i="32"/>
  <c r="L31" i="32" s="1"/>
  <c r="N112" i="31"/>
  <c r="L112" i="31"/>
  <c r="M112" i="31" s="1"/>
  <c r="M31" i="31"/>
  <c r="K31" i="31"/>
  <c r="L31" i="31" s="1"/>
  <c r="N113" i="30"/>
  <c r="L113" i="30"/>
  <c r="M113" i="30" s="1"/>
  <c r="N113" i="29"/>
  <c r="L113" i="29"/>
  <c r="M113" i="29" s="1"/>
  <c r="N114" i="28"/>
  <c r="L114" i="28"/>
  <c r="M114" i="28" s="1"/>
  <c r="N113" i="27"/>
  <c r="L113" i="27"/>
  <c r="M113" i="27" s="1"/>
  <c r="M32" i="27"/>
  <c r="K32" i="27"/>
  <c r="L32" i="27" s="1"/>
  <c r="N112" i="24"/>
  <c r="L112" i="24"/>
  <c r="M112" i="24" s="1"/>
  <c r="M31" i="24"/>
  <c r="K31" i="24"/>
  <c r="L31" i="24" s="1"/>
  <c r="N112" i="23"/>
  <c r="L112" i="23"/>
  <c r="M112" i="23" s="1"/>
  <c r="N111" i="22"/>
  <c r="L111" i="22"/>
  <c r="M111" i="22" s="1"/>
  <c r="M30" i="22"/>
  <c r="K30" i="22"/>
  <c r="L30" i="22" s="1"/>
  <c r="N111" i="21"/>
  <c r="L111" i="21"/>
  <c r="M111" i="21" s="1"/>
  <c r="M30" i="21"/>
  <c r="K30" i="21"/>
  <c r="L30" i="21" s="1"/>
  <c r="N111" i="20"/>
  <c r="L111" i="20"/>
  <c r="M111" i="20" s="1"/>
  <c r="M30" i="20"/>
  <c r="K30" i="20"/>
  <c r="L30" i="20" s="1"/>
  <c r="N111" i="19"/>
  <c r="L111" i="19"/>
  <c r="M111" i="19" s="1"/>
  <c r="N111" i="18"/>
  <c r="L111" i="18"/>
  <c r="M111" i="18" s="1"/>
  <c r="N111" i="17"/>
  <c r="L111" i="17"/>
  <c r="M111" i="17" s="1"/>
  <c r="N111" i="3"/>
  <c r="L111" i="3"/>
  <c r="M111" i="3" s="1"/>
  <c r="N100" i="99" l="1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K22" i="84"/>
  <c r="L22" i="84" s="1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K31" i="70"/>
  <c r="L31" i="70" s="1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L111" i="24"/>
  <c r="M111" i="24" s="1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T14" i="36" l="1"/>
  <c r="N101" i="94" l="1"/>
  <c r="L101" i="94"/>
  <c r="M101" i="94" s="1"/>
  <c r="M20" i="94"/>
  <c r="K20" i="94"/>
  <c r="L20" i="94" s="1"/>
  <c r="N102" i="86"/>
  <c r="L102" i="86"/>
  <c r="M102" i="86" s="1"/>
  <c r="M21" i="86" l="1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N106" i="58" l="1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N109" i="20" l="1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M18" i="99" l="1"/>
  <c r="K18" i="99"/>
  <c r="L18" i="99" s="1"/>
  <c r="M17" i="99"/>
  <c r="K17" i="99"/>
  <c r="L17" i="99" s="1"/>
  <c r="M18" i="98"/>
  <c r="K18" i="98"/>
  <c r="L18" i="98" s="1"/>
  <c r="M17" i="98"/>
  <c r="K17" i="98"/>
  <c r="L17" i="98" s="1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M28" i="18" l="1"/>
  <c r="K28" i="18"/>
  <c r="L28" i="18" s="1"/>
  <c r="M28" i="17"/>
  <c r="K28" i="17"/>
  <c r="L28" i="17" s="1"/>
  <c r="M28" i="3"/>
  <c r="K28" i="3"/>
  <c r="L28" i="3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N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43" i="99"/>
  <c r="O49" i="99"/>
  <c r="O26" i="99"/>
  <c r="O28" i="99"/>
  <c r="O31" i="99"/>
  <c r="O22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M87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P108" i="19" l="1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L86" i="99"/>
  <c r="P108" i="18"/>
  <c r="N87" i="99"/>
  <c r="O87" i="99" s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N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N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3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03" i="97"/>
  <c r="P105" i="97"/>
  <c r="P107" i="97"/>
  <c r="P109" i="97"/>
  <c r="P111" i="97"/>
  <c r="P119" i="97"/>
  <c r="P123" i="97"/>
  <c r="P100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B18" i="97"/>
  <c r="P101" i="97"/>
  <c r="P100" i="97"/>
  <c r="P120" i="97"/>
  <c r="P124" i="97"/>
  <c r="P128" i="97"/>
  <c r="P121" i="97"/>
  <c r="P125" i="97"/>
  <c r="P129" i="97"/>
  <c r="O87" i="98" l="1"/>
  <c r="B19" i="98"/>
  <c r="N18" i="97"/>
  <c r="O18" i="97" s="1"/>
  <c r="O87" i="97"/>
  <c r="I18" i="98" l="1"/>
  <c r="B19" i="97"/>
  <c r="I18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O99" i="92" s="1"/>
  <c r="L99" i="92"/>
  <c r="M99" i="92" s="1"/>
  <c r="M18" i="92"/>
  <c r="N18" i="92" s="1"/>
  <c r="K18" i="92"/>
  <c r="L18" i="92" s="1"/>
  <c r="N99" i="91"/>
  <c r="O99" i="91" s="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O99" i="88" s="1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N22" i="94"/>
  <c r="N21" i="94"/>
  <c r="N20" i="94"/>
  <c r="N19" i="94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C45" i="93" s="1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K11" i="93"/>
  <c r="I11" i="93"/>
  <c r="D8" i="93"/>
  <c r="D90" i="93" s="1"/>
  <c r="P1" i="93"/>
  <c r="P83" i="93" s="1"/>
  <c r="M17" i="92"/>
  <c r="N17" i="92" s="1"/>
  <c r="K17" i="92"/>
  <c r="L17" i="92" s="1"/>
  <c r="M17" i="91"/>
  <c r="N17" i="91" s="1"/>
  <c r="K17" i="91"/>
  <c r="L17" i="91" s="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E17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3" i="92"/>
  <c r="O102" i="92"/>
  <c r="O101" i="92"/>
  <c r="O100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3" i="91"/>
  <c r="O102" i="91"/>
  <c r="O101" i="91"/>
  <c r="O100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3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3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3" i="88"/>
  <c r="O102" i="88"/>
  <c r="O101" i="88"/>
  <c r="O100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3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4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N23" i="86"/>
  <c r="N22" i="86"/>
  <c r="N21" i="86"/>
  <c r="N20" i="86"/>
  <c r="O20" i="86" s="1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4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3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4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4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4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4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5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N24" i="79"/>
  <c r="N23" i="79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5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5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5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5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0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0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N29" i="73"/>
  <c r="N28" i="73"/>
  <c r="O28" i="73" s="1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8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2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N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3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N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3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B104" i="34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N25" i="67"/>
  <c r="N24" i="67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M99" i="57" s="1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N26" i="59"/>
  <c r="N25" i="59"/>
  <c r="N24" i="59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I10" i="78" s="1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F81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87" i="1"/>
  <c r="F86" i="1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74" s="1"/>
  <c r="I13" i="74" s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O108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O105" i="57"/>
  <c r="O106" i="57"/>
  <c r="O107" i="57"/>
  <c r="O108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N24" i="56"/>
  <c r="N25" i="56"/>
  <c r="N26" i="56"/>
  <c r="N27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O108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24" i="55"/>
  <c r="N25" i="55"/>
  <c r="N26" i="55"/>
  <c r="N27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O108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24" i="54"/>
  <c r="N25" i="54"/>
  <c r="N26" i="54"/>
  <c r="N27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O108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24" i="53"/>
  <c r="N25" i="53"/>
  <c r="N26" i="53"/>
  <c r="N27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O108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1" i="46"/>
  <c r="P83" i="46" s="1"/>
  <c r="O3" i="46"/>
  <c r="D8" i="46"/>
  <c r="D90" i="46" s="1"/>
  <c r="K11" i="46"/>
  <c r="N24" i="46"/>
  <c r="O24" i="46" s="1"/>
  <c r="N25" i="46"/>
  <c r="N26" i="46"/>
  <c r="N27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O108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B18" i="45"/>
  <c r="N25" i="45"/>
  <c r="O25" i="45" s="1"/>
  <c r="N26" i="45"/>
  <c r="N27" i="45"/>
  <c r="N28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O109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I14" i="13"/>
  <c r="W100" i="29"/>
  <c r="W99" i="29"/>
  <c r="F99" i="27"/>
  <c r="B100" i="27" s="1"/>
  <c r="L17" i="25"/>
  <c r="D18" i="28"/>
  <c r="B18" i="28" s="1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1" i="44"/>
  <c r="P83" i="44" s="1"/>
  <c r="O3" i="44"/>
  <c r="K11" i="44"/>
  <c r="N26" i="44"/>
  <c r="O26" i="44" s="1"/>
  <c r="N27" i="44"/>
  <c r="N28" i="44"/>
  <c r="O28" i="44" s="1"/>
  <c r="N29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O110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26" i="43"/>
  <c r="N27" i="43"/>
  <c r="N28" i="43"/>
  <c r="N29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O110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N26" i="42"/>
  <c r="O26" i="42" s="1"/>
  <c r="N27" i="42"/>
  <c r="N28" i="42"/>
  <c r="N29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O110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26" i="41"/>
  <c r="N27" i="41"/>
  <c r="N28" i="41"/>
  <c r="N29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O110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N26" i="39"/>
  <c r="O26" i="39" s="1"/>
  <c r="N27" i="39"/>
  <c r="N28" i="39"/>
  <c r="N29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O110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N28" i="34"/>
  <c r="N29" i="34"/>
  <c r="N30" i="34"/>
  <c r="N31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O112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O112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O112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O113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O113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N32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O114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O113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N30" i="24"/>
  <c r="N31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O112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O112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O111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O111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O111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O111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O111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O111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5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E13" i="36"/>
  <c r="B106" i="43"/>
  <c r="B104" i="54"/>
  <c r="B100" i="85"/>
  <c r="B106" i="41"/>
  <c r="E93" i="36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D100" i="36"/>
  <c r="E100" i="36"/>
  <c r="O100" i="36"/>
  <c r="F100" i="36"/>
  <c r="N100" i="36"/>
  <c r="C100" i="36"/>
  <c r="P99" i="89" l="1"/>
  <c r="O21" i="74"/>
  <c r="O20" i="63"/>
  <c r="O18" i="80"/>
  <c r="P104" i="39"/>
  <c r="P107" i="22"/>
  <c r="P100" i="85"/>
  <c r="P99" i="86"/>
  <c r="P99" i="88"/>
  <c r="P99" i="91"/>
  <c r="O23" i="69"/>
  <c r="O17" i="78"/>
  <c r="P105" i="3"/>
  <c r="P107" i="29"/>
  <c r="P106" i="31"/>
  <c r="P106" i="34"/>
  <c r="P104" i="42"/>
  <c r="P102" i="46"/>
  <c r="P102" i="54"/>
  <c r="O20" i="59"/>
  <c r="O20" i="60"/>
  <c r="O19" i="67"/>
  <c r="O26" i="69"/>
  <c r="O17" i="96"/>
  <c r="P99" i="62"/>
  <c r="O20" i="66"/>
  <c r="O19" i="31"/>
  <c r="O26" i="31"/>
  <c r="O24" i="44"/>
  <c r="O22" i="55"/>
  <c r="O22" i="57"/>
  <c r="O21" i="60"/>
  <c r="P99" i="85"/>
  <c r="P99" i="90"/>
  <c r="P100" i="73"/>
  <c r="P102" i="73"/>
  <c r="P106" i="3"/>
  <c r="P108" i="29"/>
  <c r="O21" i="59"/>
  <c r="O21" i="63"/>
  <c r="O20" i="67"/>
  <c r="O19" i="76"/>
  <c r="O19" i="79"/>
  <c r="O17" i="87"/>
  <c r="O58" i="71"/>
  <c r="O17" i="72"/>
  <c r="O22" i="30"/>
  <c r="O21" i="31"/>
  <c r="P102" i="41"/>
  <c r="P100" i="58"/>
  <c r="P99" i="61"/>
  <c r="M87" i="73"/>
  <c r="O17" i="91"/>
  <c r="O24" i="31"/>
  <c r="O18" i="66"/>
  <c r="O17" i="85"/>
  <c r="O25" i="3"/>
  <c r="O25" i="18"/>
  <c r="O25" i="21"/>
  <c r="P107" i="34"/>
  <c r="P105" i="39"/>
  <c r="P105" i="44"/>
  <c r="P104" i="45"/>
  <c r="P103" i="46"/>
  <c r="P103" i="53"/>
  <c r="P103" i="57"/>
  <c r="P102" i="59"/>
  <c r="P102" i="63"/>
  <c r="P101" i="65"/>
  <c r="P101" i="67"/>
  <c r="P108" i="69"/>
  <c r="P107" i="71"/>
  <c r="P105" i="73"/>
  <c r="P100" i="75"/>
  <c r="P100" i="77"/>
  <c r="P100" i="78"/>
  <c r="P100" i="79"/>
  <c r="O18" i="83"/>
  <c r="P99" i="92"/>
  <c r="O17" i="89"/>
  <c r="D8" i="18"/>
  <c r="D90" i="18" s="1"/>
  <c r="P100" i="71"/>
  <c r="O23" i="3"/>
  <c r="O23" i="21"/>
  <c r="O25" i="27"/>
  <c r="O25" i="29"/>
  <c r="O24" i="34"/>
  <c r="O22" i="41"/>
  <c r="O22" i="44"/>
  <c r="O21" i="45"/>
  <c r="O20" i="54"/>
  <c r="O20" i="55"/>
  <c r="O20" i="61"/>
  <c r="O19" i="64"/>
  <c r="O33" i="90"/>
  <c r="O47" i="90"/>
  <c r="O65" i="90"/>
  <c r="P104" i="32"/>
  <c r="P106" i="69"/>
  <c r="P99" i="70"/>
  <c r="P101" i="70"/>
  <c r="P105" i="70"/>
  <c r="P100" i="72"/>
  <c r="O22" i="21"/>
  <c r="O24" i="27"/>
  <c r="O24" i="29"/>
  <c r="P99" i="71"/>
  <c r="P101" i="71"/>
  <c r="P103" i="71"/>
  <c r="P105" i="71"/>
  <c r="P99" i="72"/>
  <c r="P101" i="72"/>
  <c r="P99" i="74"/>
  <c r="P101" i="74"/>
  <c r="P104" i="17"/>
  <c r="P105" i="32"/>
  <c r="P103" i="41"/>
  <c r="P103" i="43"/>
  <c r="P102" i="45"/>
  <c r="P101" i="53"/>
  <c r="P101" i="58"/>
  <c r="P101" i="61"/>
  <c r="P100" i="64"/>
  <c r="P99" i="66"/>
  <c r="I10" i="28"/>
  <c r="D94" i="28" s="1"/>
  <c r="N87" i="72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89"/>
  <c r="D93" i="89" s="1"/>
  <c r="O22" i="3"/>
  <c r="P107" i="69"/>
  <c r="P99" i="68"/>
  <c r="O17" i="79"/>
  <c r="P100" i="82"/>
  <c r="P100" i="83"/>
  <c r="I10" i="73"/>
  <c r="N6" i="73" s="1"/>
  <c r="I10" i="46"/>
  <c r="D94" i="46" s="1"/>
  <c r="I10" i="18"/>
  <c r="N5" i="18" s="1"/>
  <c r="O20" i="3"/>
  <c r="I10" i="17"/>
  <c r="D94" i="17" s="1"/>
  <c r="O18" i="39"/>
  <c r="P101" i="34"/>
  <c r="P100" i="39"/>
  <c r="P100" i="42"/>
  <c r="O21" i="3"/>
  <c r="O21" i="17"/>
  <c r="O21" i="18"/>
  <c r="O21" i="21"/>
  <c r="O17" i="63"/>
  <c r="O17" i="59"/>
  <c r="O18" i="55"/>
  <c r="O18" i="53"/>
  <c r="O21" i="39"/>
  <c r="O21" i="44"/>
  <c r="O19" i="46"/>
  <c r="O17" i="64"/>
  <c r="P99" i="73"/>
  <c r="O18" i="69"/>
  <c r="O20" i="69"/>
  <c r="O24" i="69"/>
  <c r="O25" i="70"/>
  <c r="O24" i="18"/>
  <c r="O24" i="21"/>
  <c r="O27" i="28"/>
  <c r="O23" i="44"/>
  <c r="O21" i="46"/>
  <c r="O21" i="53"/>
  <c r="O21" i="54"/>
  <c r="O21" i="57"/>
  <c r="P101" i="64"/>
  <c r="P100" i="66"/>
  <c r="P100" i="67"/>
  <c r="P106" i="71"/>
  <c r="P102" i="72"/>
  <c r="O18" i="77"/>
  <c r="O17" i="82"/>
  <c r="M87" i="91"/>
  <c r="I12" i="22"/>
  <c r="I13" i="22" s="1"/>
  <c r="O17" i="42"/>
  <c r="I12" i="21"/>
  <c r="I13" i="21" s="1"/>
  <c r="I12" i="94"/>
  <c r="I12" i="17"/>
  <c r="I13" i="17" s="1"/>
  <c r="O19" i="32"/>
  <c r="O59" i="53"/>
  <c r="I12" i="93"/>
  <c r="I12" i="77"/>
  <c r="I13" i="77" s="1"/>
  <c r="I12" i="45"/>
  <c r="I13" i="45" s="1"/>
  <c r="I12" i="90"/>
  <c r="I13" i="90" s="1"/>
  <c r="O17" i="88"/>
  <c r="O17" i="90"/>
  <c r="O17" i="92"/>
  <c r="P99" i="84"/>
  <c r="I12" i="71"/>
  <c r="I13" i="71" s="1"/>
  <c r="I12" i="78"/>
  <c r="I13" i="78" s="1"/>
  <c r="I12" i="19"/>
  <c r="I12" i="29"/>
  <c r="I12" i="24"/>
  <c r="I13" i="24" s="1"/>
  <c r="O21" i="28"/>
  <c r="O20" i="31"/>
  <c r="P103" i="19"/>
  <c r="P104" i="31"/>
  <c r="I12" i="95"/>
  <c r="I13" i="95" s="1"/>
  <c r="I12" i="39"/>
  <c r="I13" i="39" s="1"/>
  <c r="I12" i="58"/>
  <c r="I13" i="58" s="1"/>
  <c r="I12" i="79"/>
  <c r="I13" i="79" s="1"/>
  <c r="I12" i="43"/>
  <c r="I13" i="43" s="1"/>
  <c r="I12" i="91"/>
  <c r="I13" i="91" s="1"/>
  <c r="O17" i="70"/>
  <c r="O19" i="41"/>
  <c r="P99" i="17"/>
  <c r="P100" i="3"/>
  <c r="O23" i="71"/>
  <c r="O18" i="29"/>
  <c r="O17" i="30"/>
  <c r="O18" i="18"/>
  <c r="O21" i="24"/>
  <c r="O23" i="28"/>
  <c r="O19" i="43"/>
  <c r="O19" i="44"/>
  <c r="O17" i="46"/>
  <c r="O17" i="58"/>
  <c r="P102" i="3"/>
  <c r="O21" i="20"/>
  <c r="P104" i="27"/>
  <c r="P99" i="58"/>
  <c r="O17" i="61"/>
  <c r="O18" i="58"/>
  <c r="O20" i="42"/>
  <c r="O23" i="27"/>
  <c r="P107" i="3"/>
  <c r="O20" i="28"/>
  <c r="P104" i="30"/>
  <c r="P100" i="30"/>
  <c r="P102" i="20"/>
  <c r="P103" i="24"/>
  <c r="P101" i="41"/>
  <c r="O20" i="24"/>
  <c r="P100" i="45"/>
  <c r="P106" i="70"/>
  <c r="O18" i="65"/>
  <c r="O24" i="3"/>
  <c r="P101" i="77"/>
  <c r="P101" i="79"/>
  <c r="P100" i="80"/>
  <c r="P99" i="29"/>
  <c r="O17" i="31"/>
  <c r="O19" i="68"/>
  <c r="O26" i="70"/>
  <c r="O18" i="75"/>
  <c r="O18" i="79"/>
  <c r="P99" i="81"/>
  <c r="O18" i="85"/>
  <c r="O22" i="31"/>
  <c r="O23" i="23"/>
  <c r="O23" i="32"/>
  <c r="I12" i="96"/>
  <c r="I13" i="96" s="1"/>
  <c r="I12" i="27"/>
  <c r="I13" i="27" s="1"/>
  <c r="I12" i="35"/>
  <c r="I13" i="35" s="1"/>
  <c r="H21" i="35" s="1"/>
  <c r="I12" i="92"/>
  <c r="I13" i="92" s="1"/>
  <c r="I12" i="31"/>
  <c r="I12" i="61"/>
  <c r="I13" i="61" s="1"/>
  <c r="I12" i="64"/>
  <c r="I13" i="64" s="1"/>
  <c r="I12" i="80"/>
  <c r="I13" i="80" s="1"/>
  <c r="I12" i="56"/>
  <c r="I13" i="56" s="1"/>
  <c r="I12" i="53"/>
  <c r="I13" i="53" s="1"/>
  <c r="I12" i="13"/>
  <c r="I13" i="13" s="1"/>
  <c r="I12" i="70"/>
  <c r="I13" i="70" s="1"/>
  <c r="I12" i="41"/>
  <c r="I13" i="41" s="1"/>
  <c r="I12" i="73"/>
  <c r="I13" i="73" s="1"/>
  <c r="I12" i="59"/>
  <c r="I13" i="59" s="1"/>
  <c r="I12" i="54"/>
  <c r="I13" i="54" s="1"/>
  <c r="I12" i="42"/>
  <c r="I13" i="42" s="1"/>
  <c r="I12" i="57"/>
  <c r="I13" i="57" s="1"/>
  <c r="O18" i="73"/>
  <c r="O69" i="45"/>
  <c r="O20" i="43"/>
  <c r="P102" i="56"/>
  <c r="P99" i="79"/>
  <c r="O17" i="83"/>
  <c r="I12" i="3"/>
  <c r="I13" i="3" s="1"/>
  <c r="I12" i="76"/>
  <c r="I13" i="76" s="1"/>
  <c r="I12" i="85"/>
  <c r="I13" i="85" s="1"/>
  <c r="I12" i="23"/>
  <c r="I12" i="30"/>
  <c r="I12" i="82"/>
  <c r="I13" i="82" s="1"/>
  <c r="I12" i="69"/>
  <c r="I13" i="69" s="1"/>
  <c r="I12" i="62"/>
  <c r="I13" i="62" s="1"/>
  <c r="I12" i="72"/>
  <c r="I13" i="72" s="1"/>
  <c r="I12" i="84"/>
  <c r="I13" i="84" s="1"/>
  <c r="E17" i="84" s="1"/>
  <c r="B20" i="84" s="1"/>
  <c r="I12" i="34"/>
  <c r="I13" i="34" s="1"/>
  <c r="I12" i="88"/>
  <c r="I13" i="88" s="1"/>
  <c r="I12" i="32"/>
  <c r="I13" i="32" s="1"/>
  <c r="I12" i="75"/>
  <c r="I13" i="75" s="1"/>
  <c r="I12" i="60"/>
  <c r="I13" i="60" s="1"/>
  <c r="I12" i="33"/>
  <c r="I13" i="33" s="1"/>
  <c r="I12" i="87"/>
  <c r="I13" i="87" s="1"/>
  <c r="P100" i="22"/>
  <c r="O21" i="29"/>
  <c r="O17" i="39"/>
  <c r="P100" i="55"/>
  <c r="O18" i="61"/>
  <c r="I12" i="55"/>
  <c r="I13" i="55" s="1"/>
  <c r="I12" i="63"/>
  <c r="I13" i="63" s="1"/>
  <c r="I12" i="81"/>
  <c r="I13" i="81" s="1"/>
  <c r="I12" i="46"/>
  <c r="I13" i="46" s="1"/>
  <c r="I12" i="86"/>
  <c r="I13" i="86" s="1"/>
  <c r="I12" i="65"/>
  <c r="I13" i="65" s="1"/>
  <c r="I12" i="25"/>
  <c r="I13" i="25" s="1"/>
  <c r="I12" i="28"/>
  <c r="I12" i="67"/>
  <c r="I13" i="67" s="1"/>
  <c r="I12" i="83"/>
  <c r="I13" i="83" s="1"/>
  <c r="I12" i="18"/>
  <c r="I12" i="89"/>
  <c r="I13" i="89" s="1"/>
  <c r="I12" i="66"/>
  <c r="I13" i="66" s="1"/>
  <c r="I12" i="20"/>
  <c r="I13" i="20" s="1"/>
  <c r="I12" i="26"/>
  <c r="I13" i="26" s="1"/>
  <c r="I12" i="44"/>
  <c r="I13" i="44" s="1"/>
  <c r="O17" i="19"/>
  <c r="P99" i="34"/>
  <c r="F17" i="26"/>
  <c r="D18" i="26" s="1"/>
  <c r="B18" i="26" s="1"/>
  <c r="O17" i="45"/>
  <c r="P99" i="53"/>
  <c r="P101" i="22"/>
  <c r="P102" i="31"/>
  <c r="P100" i="44"/>
  <c r="O17" i="53"/>
  <c r="O20" i="21"/>
  <c r="P103" i="20"/>
  <c r="P103" i="29"/>
  <c r="P99" i="45"/>
  <c r="P101" i="21"/>
  <c r="P102" i="19"/>
  <c r="P103" i="34"/>
  <c r="P99" i="75"/>
  <c r="O17" i="81"/>
  <c r="O18" i="88"/>
  <c r="P101" i="43"/>
  <c r="P100" i="31"/>
  <c r="P93" i="36"/>
  <c r="P101" i="17"/>
  <c r="P101" i="18"/>
  <c r="P101" i="20"/>
  <c r="O22" i="20"/>
  <c r="P100" i="46"/>
  <c r="P102" i="71"/>
  <c r="P104" i="71"/>
  <c r="P103" i="73"/>
  <c r="P102" i="74"/>
  <c r="O21" i="69"/>
  <c r="O24" i="19"/>
  <c r="O26" i="27"/>
  <c r="O26" i="29"/>
  <c r="P106" i="18"/>
  <c r="P106" i="22"/>
  <c r="O22" i="46"/>
  <c r="O19" i="35"/>
  <c r="O20" i="23"/>
  <c r="O20" i="73"/>
  <c r="O19" i="17"/>
  <c r="P102" i="21"/>
  <c r="P102" i="22"/>
  <c r="O19" i="22"/>
  <c r="P99" i="27"/>
  <c r="O70" i="27"/>
  <c r="O68" i="27"/>
  <c r="O66" i="27"/>
  <c r="O64" i="27"/>
  <c r="O62" i="27"/>
  <c r="O58" i="27"/>
  <c r="O56" i="27"/>
  <c r="O54" i="27"/>
  <c r="O52" i="27"/>
  <c r="O50" i="27"/>
  <c r="O46" i="27"/>
  <c r="O44" i="27"/>
  <c r="O18" i="27"/>
  <c r="P105" i="28"/>
  <c r="P101" i="29"/>
  <c r="P100" i="32"/>
  <c r="O18" i="56"/>
  <c r="P103" i="22"/>
  <c r="P106" i="28"/>
  <c r="O18" i="64"/>
  <c r="O17" i="65"/>
  <c r="O17" i="67"/>
  <c r="P101" i="54"/>
  <c r="O27" i="27"/>
  <c r="O19" i="3"/>
  <c r="P102" i="34"/>
  <c r="R12" i="36"/>
  <c r="T12" i="36" s="1"/>
  <c r="P100" i="41"/>
  <c r="P99" i="54"/>
  <c r="P103" i="30"/>
  <c r="O17" i="55"/>
  <c r="O17" i="57"/>
  <c r="O18" i="46"/>
  <c r="O21" i="42"/>
  <c r="O19" i="53"/>
  <c r="P107" i="70"/>
  <c r="P100" i="69"/>
  <c r="P104" i="69"/>
  <c r="O23" i="18"/>
  <c r="O23" i="19"/>
  <c r="P107" i="27"/>
  <c r="O27" i="69"/>
  <c r="P99" i="82"/>
  <c r="P107" i="21"/>
  <c r="P108" i="32"/>
  <c r="P106" i="41"/>
  <c r="P104" i="53"/>
  <c r="P104" i="56"/>
  <c r="O21" i="66"/>
  <c r="P102" i="58"/>
  <c r="P102" i="18"/>
  <c r="O20" i="18"/>
  <c r="P102" i="23"/>
  <c r="P99" i="28"/>
  <c r="O17" i="43"/>
  <c r="P102" i="29"/>
  <c r="P99" i="43"/>
  <c r="O21" i="34"/>
  <c r="P104" i="73"/>
  <c r="O17" i="80"/>
  <c r="O19" i="74"/>
  <c r="O19" i="18"/>
  <c r="O19" i="19"/>
  <c r="P99" i="20"/>
  <c r="O53" i="27"/>
  <c r="O19" i="28"/>
  <c r="P100" i="29"/>
  <c r="P102" i="30"/>
  <c r="O21" i="30"/>
  <c r="O18" i="30"/>
  <c r="O20" i="34"/>
  <c r="P103" i="35"/>
  <c r="O18" i="35"/>
  <c r="P101" i="30"/>
  <c r="P101" i="32"/>
  <c r="P101" i="55"/>
  <c r="P99" i="77"/>
  <c r="P108" i="70"/>
  <c r="O17" i="3"/>
  <c r="P99" i="19"/>
  <c r="O20" i="20"/>
  <c r="O20" i="27"/>
  <c r="O17" i="32"/>
  <c r="P100" i="34"/>
  <c r="O17" i="41"/>
  <c r="P101" i="42"/>
  <c r="P101" i="3"/>
  <c r="P100" i="17"/>
  <c r="P100" i="19"/>
  <c r="P100" i="21"/>
  <c r="P99" i="41"/>
  <c r="P102" i="24"/>
  <c r="P99" i="67"/>
  <c r="P99" i="3"/>
  <c r="P101" i="28"/>
  <c r="P101" i="24"/>
  <c r="P99" i="57"/>
  <c r="O19" i="42"/>
  <c r="O17" i="24"/>
  <c r="P100" i="28"/>
  <c r="O19" i="34"/>
  <c r="O20" i="29"/>
  <c r="O19" i="23"/>
  <c r="O18" i="19"/>
  <c r="O19" i="20"/>
  <c r="O20" i="17"/>
  <c r="O20" i="19"/>
  <c r="O19" i="39"/>
  <c r="O17" i="54"/>
  <c r="P102" i="17"/>
  <c r="O21" i="19"/>
  <c r="P103" i="31"/>
  <c r="P99" i="56"/>
  <c r="O17" i="62"/>
  <c r="O18" i="57"/>
  <c r="P103" i="18"/>
  <c r="P102" i="42"/>
  <c r="P102" i="43"/>
  <c r="O20" i="45"/>
  <c r="P100" i="54"/>
  <c r="P103" i="70"/>
  <c r="P101" i="73"/>
  <c r="O22" i="42"/>
  <c r="P101" i="46"/>
  <c r="O19" i="62"/>
  <c r="P105" i="21"/>
  <c r="O25" i="32"/>
  <c r="O25" i="34"/>
  <c r="O23" i="39"/>
  <c r="P104" i="44"/>
  <c r="P103" i="45"/>
  <c r="O20" i="62"/>
  <c r="O26" i="32"/>
  <c r="O24" i="39"/>
  <c r="O24" i="42"/>
  <c r="O24" i="43"/>
  <c r="O28" i="27"/>
  <c r="P104" i="58"/>
  <c r="O17" i="21"/>
  <c r="O61" i="27"/>
  <c r="O43" i="27"/>
  <c r="O41" i="27"/>
  <c r="P104" i="29"/>
  <c r="P99" i="32"/>
  <c r="O68" i="32"/>
  <c r="O64" i="32"/>
  <c r="O62" i="32"/>
  <c r="O58" i="32"/>
  <c r="O56" i="32"/>
  <c r="O52" i="32"/>
  <c r="O42" i="32"/>
  <c r="O36" i="32"/>
  <c r="O18" i="32"/>
  <c r="O17" i="34"/>
  <c r="P100" i="35"/>
  <c r="O22" i="23"/>
  <c r="O31" i="64"/>
  <c r="P100" i="70"/>
  <c r="P103" i="74"/>
  <c r="P99" i="69"/>
  <c r="P101" i="69"/>
  <c r="P103" i="69"/>
  <c r="P104" i="20"/>
  <c r="P107" i="28"/>
  <c r="O17" i="75"/>
  <c r="O23" i="42"/>
  <c r="O23" i="43"/>
  <c r="O21" i="58"/>
  <c r="P100" i="68"/>
  <c r="P107" i="23"/>
  <c r="O27" i="29"/>
  <c r="P109" i="69"/>
  <c r="P99" i="23"/>
  <c r="O22" i="28"/>
  <c r="O17" i="29"/>
  <c r="P99" i="30"/>
  <c r="O18" i="34"/>
  <c r="O17" i="23"/>
  <c r="P99" i="18"/>
  <c r="P103" i="21"/>
  <c r="O23" i="17"/>
  <c r="P99" i="87"/>
  <c r="O22" i="54"/>
  <c r="P99" i="83"/>
  <c r="P106" i="42"/>
  <c r="P105" i="45"/>
  <c r="P101" i="78"/>
  <c r="O19" i="21"/>
  <c r="P103" i="23"/>
  <c r="P101" i="44"/>
  <c r="N6" i="78"/>
  <c r="C22" i="1"/>
  <c r="O23" i="70"/>
  <c r="O20" i="70"/>
  <c r="O18" i="74"/>
  <c r="O18" i="20"/>
  <c r="P99" i="22"/>
  <c r="O17" i="56"/>
  <c r="O18" i="45"/>
  <c r="C73" i="1"/>
  <c r="O22" i="71"/>
  <c r="O21" i="71"/>
  <c r="O18" i="3"/>
  <c r="O17" i="27"/>
  <c r="O22" i="27"/>
  <c r="O24" i="28"/>
  <c r="O22" i="34"/>
  <c r="O22" i="17"/>
  <c r="O23" i="24"/>
  <c r="P99" i="64"/>
  <c r="O22" i="39"/>
  <c r="P100" i="60"/>
  <c r="O17" i="84"/>
  <c r="O22" i="70"/>
  <c r="O18" i="70"/>
  <c r="O17" i="71"/>
  <c r="O18" i="17"/>
  <c r="P100" i="23"/>
  <c r="P102" i="28"/>
  <c r="P101" i="31"/>
  <c r="O18" i="41"/>
  <c r="O28" i="61"/>
  <c r="O30" i="61"/>
  <c r="O36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17" i="60"/>
  <c r="O20" i="39"/>
  <c r="P103" i="3"/>
  <c r="O22" i="19"/>
  <c r="P105" i="29"/>
  <c r="P105" i="30"/>
  <c r="O17" i="76"/>
  <c r="P102" i="39"/>
  <c r="O24" i="70"/>
  <c r="O19" i="70"/>
  <c r="P100" i="18"/>
  <c r="P101" i="19"/>
  <c r="O72" i="21"/>
  <c r="O70" i="21"/>
  <c r="O68" i="21"/>
  <c r="O66" i="21"/>
  <c r="O62" i="21"/>
  <c r="O60" i="21"/>
  <c r="O58" i="21"/>
  <c r="O56" i="21"/>
  <c r="O48" i="21"/>
  <c r="O40" i="21"/>
  <c r="O36" i="21"/>
  <c r="O30" i="21"/>
  <c r="O18" i="21"/>
  <c r="O72" i="22"/>
  <c r="O70" i="22"/>
  <c r="O68" i="22"/>
  <c r="O64" i="22"/>
  <c r="O62" i="22"/>
  <c r="O56" i="22"/>
  <c r="O54" i="22"/>
  <c r="O52" i="22"/>
  <c r="O48" i="22"/>
  <c r="O18" i="23"/>
  <c r="O18" i="24"/>
  <c r="P100" i="27"/>
  <c r="O21" i="27"/>
  <c r="O19" i="27"/>
  <c r="P104" i="28"/>
  <c r="O19" i="30"/>
  <c r="P99" i="31"/>
  <c r="O18" i="31"/>
  <c r="P99" i="35"/>
  <c r="F17" i="33"/>
  <c r="F17" i="25"/>
  <c r="D18" i="25" s="1"/>
  <c r="B18" i="25" s="1"/>
  <c r="O63" i="55"/>
  <c r="O59" i="55"/>
  <c r="O57" i="55"/>
  <c r="O53" i="55"/>
  <c r="O51" i="55"/>
  <c r="O47" i="55"/>
  <c r="O43" i="55"/>
  <c r="O41" i="55"/>
  <c r="O39" i="55"/>
  <c r="O37" i="55"/>
  <c r="O23" i="29"/>
  <c r="P103" i="17"/>
  <c r="O19" i="55"/>
  <c r="P100" i="57"/>
  <c r="O19" i="65"/>
  <c r="P102" i="68"/>
  <c r="P102" i="69"/>
  <c r="P105" i="23"/>
  <c r="P103" i="39"/>
  <c r="P100" i="62"/>
  <c r="O17" i="77"/>
  <c r="O24" i="17"/>
  <c r="P106" i="23"/>
  <c r="P101" i="59"/>
  <c r="P107" i="31"/>
  <c r="P102" i="61"/>
  <c r="O21" i="62"/>
  <c r="O18" i="81"/>
  <c r="P108" i="24"/>
  <c r="P106" i="44"/>
  <c r="P104" i="46"/>
  <c r="P103" i="59"/>
  <c r="P103" i="61"/>
  <c r="P103" i="63"/>
  <c r="P109" i="70"/>
  <c r="P108" i="71"/>
  <c r="P106" i="73"/>
  <c r="P100" i="81"/>
  <c r="O25" i="77"/>
  <c r="O32" i="79"/>
  <c r="O20" i="58"/>
  <c r="P99" i="65"/>
  <c r="O42" i="80"/>
  <c r="O44" i="80"/>
  <c r="O54" i="80"/>
  <c r="O56" i="80"/>
  <c r="O58" i="80"/>
  <c r="O60" i="80"/>
  <c r="O59" i="82"/>
  <c r="O67" i="82"/>
  <c r="O24" i="83"/>
  <c r="O40" i="83"/>
  <c r="O42" i="83"/>
  <c r="O52" i="83"/>
  <c r="O62" i="83"/>
  <c r="P105" i="20"/>
  <c r="P106" i="32"/>
  <c r="P101" i="62"/>
  <c r="P106" i="17"/>
  <c r="O26" i="23"/>
  <c r="O26" i="24"/>
  <c r="O19" i="29"/>
  <c r="P105" i="42"/>
  <c r="P105" i="43"/>
  <c r="P103" i="54"/>
  <c r="O21" i="64"/>
  <c r="P102" i="64"/>
  <c r="O19" i="75"/>
  <c r="O18" i="84"/>
  <c r="P107" i="17"/>
  <c r="O26" i="19"/>
  <c r="P109" i="27"/>
  <c r="P110" i="28"/>
  <c r="P103" i="62"/>
  <c r="P103" i="60"/>
  <c r="P102" i="65"/>
  <c r="P105" i="74"/>
  <c r="P101" i="75"/>
  <c r="P100" i="74"/>
  <c r="O17" i="69"/>
  <c r="P101" i="57"/>
  <c r="O25" i="20"/>
  <c r="P103" i="55"/>
  <c r="P103" i="56"/>
  <c r="P100" i="76"/>
  <c r="P102" i="66"/>
  <c r="P102" i="67"/>
  <c r="O36" i="81"/>
  <c r="O56" i="81"/>
  <c r="O63" i="88"/>
  <c r="O34" i="21"/>
  <c r="O35" i="55"/>
  <c r="O33" i="55"/>
  <c r="O31" i="55"/>
  <c r="O29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9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F17" i="13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O41" i="45"/>
  <c r="O29" i="45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4" i="32"/>
  <c r="O32" i="32"/>
  <c r="O55" i="44"/>
  <c r="O41" i="46"/>
  <c r="O27" i="67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2" i="44"/>
  <c r="O30" i="44"/>
  <c r="O59" i="45"/>
  <c r="O47" i="45"/>
  <c r="O45" i="45"/>
  <c r="O35" i="45"/>
  <c r="O31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29" i="64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D13" i="98" s="1"/>
  <c r="I14" i="98" s="1"/>
  <c r="O37" i="70"/>
  <c r="O41" i="70"/>
  <c r="O45" i="70"/>
  <c r="O55" i="70"/>
  <c r="O57" i="70"/>
  <c r="O61" i="70"/>
  <c r="O63" i="70"/>
  <c r="O67" i="70"/>
  <c r="O33" i="71"/>
  <c r="O62" i="72"/>
  <c r="O39" i="88"/>
  <c r="O51" i="39"/>
  <c r="O3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32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F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32" i="3"/>
  <c r="O69" i="13"/>
  <c r="O61" i="13"/>
  <c r="O59" i="13"/>
  <c r="O55" i="13"/>
  <c r="O53" i="13"/>
  <c r="O49" i="13"/>
  <c r="O41" i="13"/>
  <c r="O31" i="13"/>
  <c r="O23" i="13"/>
  <c r="O21" i="13"/>
  <c r="O19" i="13"/>
  <c r="O17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4" i="94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25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23" i="93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25" i="84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29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34" i="29"/>
  <c r="O35" i="28"/>
  <c r="O69" i="28"/>
  <c r="O65" i="28"/>
  <c r="O61" i="28"/>
  <c r="O57" i="28"/>
  <c r="O55" i="28"/>
  <c r="O53" i="28"/>
  <c r="O51" i="28"/>
  <c r="O49" i="28"/>
  <c r="O47" i="28"/>
  <c r="O45" i="28"/>
  <c r="O31" i="28"/>
  <c r="O60" i="28"/>
  <c r="O54" i="28"/>
  <c r="O52" i="28"/>
  <c r="O50" i="28"/>
  <c r="O44" i="28"/>
  <c r="O40" i="28"/>
  <c r="O43" i="24"/>
  <c r="O41" i="24"/>
  <c r="O39" i="24"/>
  <c r="O37" i="24"/>
  <c r="O33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I10" i="35"/>
  <c r="D93" i="35" s="1"/>
  <c r="C99" i="35" s="1"/>
  <c r="I10" i="56"/>
  <c r="D92" i="56" s="1"/>
  <c r="B105" i="56" s="1"/>
  <c r="I10" i="61"/>
  <c r="N6" i="61" s="1"/>
  <c r="I10" i="13"/>
  <c r="D93" i="13" s="1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I10" i="95"/>
  <c r="N6" i="95" s="1"/>
  <c r="I10" i="55"/>
  <c r="N5" i="55" s="1"/>
  <c r="I10" i="21"/>
  <c r="I10" i="27"/>
  <c r="I10" i="25"/>
  <c r="I10" i="30"/>
  <c r="N6" i="30" s="1"/>
  <c r="I10" i="3"/>
  <c r="I10" i="54"/>
  <c r="I10" i="68"/>
  <c r="I10" i="19"/>
  <c r="I10" i="63"/>
  <c r="I10" i="45"/>
  <c r="N5" i="45" s="1"/>
  <c r="I10" i="66"/>
  <c r="N5" i="66" s="1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N5" i="31" s="1"/>
  <c r="I10" i="26"/>
  <c r="D93" i="26" s="1"/>
  <c r="I10" i="60"/>
  <c r="N6" i="60" s="1"/>
  <c r="I10" i="39"/>
  <c r="N6" i="39" s="1"/>
  <c r="I10" i="43"/>
  <c r="D94" i="43" s="1"/>
  <c r="I10" i="84"/>
  <c r="I10" i="59"/>
  <c r="I10" i="77"/>
  <c r="D94" i="77" s="1"/>
  <c r="I10" i="87"/>
  <c r="D94" i="87" s="1"/>
  <c r="I10" i="24"/>
  <c r="N5" i="24" s="1"/>
  <c r="I10" i="93"/>
  <c r="I10" i="94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7" i="81"/>
  <c r="P113" i="81"/>
  <c r="P117" i="81"/>
  <c r="P119" i="81"/>
  <c r="P121" i="81"/>
  <c r="P123" i="81"/>
  <c r="P125" i="81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3" i="28"/>
  <c r="P154" i="29"/>
  <c r="P144" i="29"/>
  <c r="P140" i="29"/>
  <c r="P130" i="29"/>
  <c r="P128" i="29"/>
  <c r="P126" i="29"/>
  <c r="P124" i="29"/>
  <c r="P120" i="29"/>
  <c r="P116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6" i="87"/>
  <c r="P100" i="88"/>
  <c r="P108" i="88"/>
  <c r="P110" i="88"/>
  <c r="P112" i="88"/>
  <c r="P118" i="88"/>
  <c r="P120" i="88"/>
  <c r="P126" i="88"/>
  <c r="P128" i="88"/>
  <c r="P100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4" i="61"/>
  <c r="P102" i="96"/>
  <c r="P112" i="78"/>
  <c r="P122" i="78"/>
  <c r="P124" i="78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08" i="45"/>
  <c r="P106" i="45"/>
  <c r="P153" i="54"/>
  <c r="P143" i="54"/>
  <c r="P141" i="54"/>
  <c r="P135" i="54"/>
  <c r="P133" i="54"/>
  <c r="P123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49" i="20"/>
  <c r="P154" i="22"/>
  <c r="P136" i="22"/>
  <c r="P126" i="22"/>
  <c r="P118" i="22"/>
  <c r="P110" i="22"/>
  <c r="J92" i="61"/>
  <c r="N87" i="61" s="1"/>
  <c r="J92" i="79"/>
  <c r="L86" i="79" s="1"/>
  <c r="J92" i="23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14" i="61"/>
  <c r="P116" i="61"/>
  <c r="P118" i="61"/>
  <c r="P122" i="61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30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15" i="86"/>
  <c r="P103" i="91"/>
  <c r="P121" i="91"/>
  <c r="O28" i="28"/>
  <c r="O27" i="30"/>
  <c r="P107" i="32"/>
  <c r="O24" i="41"/>
  <c r="P104" i="74"/>
  <c r="P128" i="89"/>
  <c r="P109" i="90"/>
  <c r="P102" i="92"/>
  <c r="P108" i="92"/>
  <c r="P110" i="92"/>
  <c r="O23" i="74"/>
  <c r="O26" i="17"/>
  <c r="O28" i="30"/>
  <c r="P101" i="89"/>
  <c r="P119" i="89"/>
  <c r="P121" i="89"/>
  <c r="P123" i="89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22" i="69"/>
  <c r="P124" i="69"/>
  <c r="P126" i="69"/>
  <c r="P126" i="73"/>
  <c r="P130" i="73"/>
  <c r="P107" i="74"/>
  <c r="P109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13" i="65"/>
  <c r="P123" i="66"/>
  <c r="P127" i="66"/>
  <c r="P130" i="69"/>
  <c r="P117" i="72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C23" i="36"/>
  <c r="C31" i="36"/>
  <c r="D41" i="36"/>
  <c r="C64" i="36"/>
  <c r="C36" i="36"/>
  <c r="D56" i="36"/>
  <c r="D89" i="36"/>
  <c r="C27" i="36"/>
  <c r="D36" i="36"/>
  <c r="D91" i="36"/>
  <c r="C50" i="36"/>
  <c r="D59" i="36"/>
  <c r="D53" i="36"/>
  <c r="D23" i="36"/>
  <c r="D18" i="36"/>
  <c r="C41" i="36"/>
  <c r="D21" i="36"/>
  <c r="C45" i="36"/>
  <c r="D44" i="36"/>
  <c r="D39" i="36"/>
  <c r="C47" i="36"/>
  <c r="C67" i="36"/>
  <c r="D20" i="36"/>
  <c r="C82" i="36"/>
  <c r="D65" i="36"/>
  <c r="C72" i="36"/>
  <c r="C88" i="36"/>
  <c r="D60" i="36"/>
  <c r="D63" i="36"/>
  <c r="C28" i="36"/>
  <c r="D83" i="36"/>
  <c r="C26" i="36"/>
  <c r="C77" i="36"/>
  <c r="C49" i="36"/>
  <c r="C75" i="36"/>
  <c r="D35" i="36"/>
  <c r="D62" i="36"/>
  <c r="C59" i="36"/>
  <c r="D77" i="36"/>
  <c r="D34" i="36"/>
  <c r="C84" i="36"/>
  <c r="C19" i="36"/>
  <c r="C73" i="36"/>
  <c r="D32" i="36"/>
  <c r="C60" i="36"/>
  <c r="C65" i="36"/>
  <c r="C56" i="36"/>
  <c r="D52" i="36"/>
  <c r="C52" i="36"/>
  <c r="C71" i="36"/>
  <c r="C35" i="36"/>
  <c r="C30" i="36"/>
  <c r="C21" i="36"/>
  <c r="C61" i="36"/>
  <c r="C42" i="36"/>
  <c r="D24" i="36"/>
  <c r="D30" i="36"/>
  <c r="D49" i="36"/>
  <c r="C34" i="36"/>
  <c r="C68" i="36"/>
  <c r="C83" i="36"/>
  <c r="D26" i="36"/>
  <c r="C33" i="36"/>
  <c r="D51" i="36"/>
  <c r="D58" i="36"/>
  <c r="D76" i="36"/>
  <c r="C91" i="36"/>
  <c r="D38" i="36"/>
  <c r="C55" i="36"/>
  <c r="C37" i="36"/>
  <c r="C81" i="36"/>
  <c r="D19" i="36"/>
  <c r="C32" i="36"/>
  <c r="C53" i="36"/>
  <c r="D31" i="36"/>
  <c r="D86" i="36"/>
  <c r="D82" i="36"/>
  <c r="C79" i="36"/>
  <c r="D57" i="36"/>
  <c r="C24" i="36"/>
  <c r="C80" i="36"/>
  <c r="D74" i="36"/>
  <c r="D88" i="36"/>
  <c r="D42" i="36"/>
  <c r="C66" i="36"/>
  <c r="D27" i="36"/>
  <c r="C43" i="36"/>
  <c r="C69" i="36"/>
  <c r="D72" i="36"/>
  <c r="D43" i="36"/>
  <c r="D68" i="36"/>
  <c r="C76" i="36"/>
  <c r="D75" i="36"/>
  <c r="D33" i="36"/>
  <c r="C51" i="36"/>
  <c r="D40" i="36"/>
  <c r="C90" i="36"/>
  <c r="C87" i="36"/>
  <c r="C89" i="36"/>
  <c r="D37" i="36"/>
  <c r="D69" i="36"/>
  <c r="C18" i="36"/>
  <c r="C54" i="36"/>
  <c r="C85" i="36"/>
  <c r="D22" i="36"/>
  <c r="C78" i="36"/>
  <c r="D84" i="36"/>
  <c r="D66" i="36"/>
  <c r="D87" i="36"/>
  <c r="C57" i="36"/>
  <c r="D85" i="36"/>
  <c r="C29" i="36"/>
  <c r="C62" i="36"/>
  <c r="D70" i="36"/>
  <c r="C25" i="36"/>
  <c r="D64" i="36"/>
  <c r="D73" i="36"/>
  <c r="C46" i="36"/>
  <c r="C40" i="36"/>
  <c r="D55" i="36"/>
  <c r="D50" i="36"/>
  <c r="C86" i="36"/>
  <c r="D46" i="36"/>
  <c r="D71" i="36"/>
  <c r="D80" i="36"/>
  <c r="C48" i="36"/>
  <c r="C22" i="36"/>
  <c r="C74" i="36"/>
  <c r="D45" i="36"/>
  <c r="D67" i="36"/>
  <c r="D47" i="36"/>
  <c r="D78" i="36"/>
  <c r="D25" i="36"/>
  <c r="C63" i="36"/>
  <c r="C39" i="36"/>
  <c r="D79" i="36"/>
  <c r="D48" i="36"/>
  <c r="C38" i="36"/>
  <c r="D29" i="36"/>
  <c r="D54" i="36"/>
  <c r="C44" i="36"/>
  <c r="D28" i="36"/>
  <c r="D90" i="36"/>
  <c r="C70" i="36"/>
  <c r="C20" i="36"/>
  <c r="D81" i="36"/>
  <c r="D61" i="36"/>
  <c r="C58" i="36"/>
  <c r="I13" i="94" l="1"/>
  <c r="I13" i="93"/>
  <c r="N6" i="83"/>
  <c r="N6" i="89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O87" i="72"/>
  <c r="N6" i="18"/>
  <c r="N7" i="18" s="1"/>
  <c r="D94" i="18"/>
  <c r="O87" i="73"/>
  <c r="I13" i="31"/>
  <c r="I13" i="30"/>
  <c r="I13" i="29"/>
  <c r="I13" i="28"/>
  <c r="D94" i="5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I13" i="23"/>
  <c r="N5" i="90"/>
  <c r="N6" i="90"/>
  <c r="D93" i="82"/>
  <c r="C99" i="82" s="1"/>
  <c r="D94" i="90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4" i="89"/>
  <c r="N5" i="89"/>
  <c r="C148" i="90"/>
  <c r="C149" i="90" s="1"/>
  <c r="C150" i="90" s="1"/>
  <c r="C151" i="90" s="1"/>
  <c r="C152" i="90" s="1"/>
  <c r="C153" i="90" s="1"/>
  <c r="C154" i="90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N6" i="28"/>
  <c r="O87" i="91"/>
  <c r="N5" i="28"/>
  <c r="N6" i="46"/>
  <c r="N5" i="83"/>
  <c r="G21" i="35"/>
  <c r="I21" i="35" s="1"/>
  <c r="D94" i="83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3" i="19"/>
  <c r="H17" i="33"/>
  <c r="H17" i="26"/>
  <c r="N17" i="26" s="1"/>
  <c r="G17" i="26"/>
  <c r="L17" i="26" s="1"/>
  <c r="I13" i="18"/>
  <c r="N6" i="31"/>
  <c r="N7" i="31" s="1"/>
  <c r="H17" i="13"/>
  <c r="F20" i="1"/>
  <c r="E32" i="1" s="1"/>
  <c r="N6" i="82"/>
  <c r="D92" i="43"/>
  <c r="B107" i="43" s="1"/>
  <c r="N6" i="92"/>
  <c r="D18" i="33"/>
  <c r="G17" i="33"/>
  <c r="D94" i="13"/>
  <c r="G17" i="25"/>
  <c r="M87" i="78"/>
  <c r="O87" i="78" s="1"/>
  <c r="N5" i="34"/>
  <c r="N5" i="82"/>
  <c r="E18" i="25"/>
  <c r="F18" i="25" s="1"/>
  <c r="G18" i="25" s="1"/>
  <c r="H17" i="25"/>
  <c r="E18" i="26"/>
  <c r="F18" i="26" s="1"/>
  <c r="H18" i="26" s="1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G17" i="13"/>
  <c r="D18" i="13"/>
  <c r="B18" i="13" s="1"/>
  <c r="D94" i="92"/>
  <c r="N6" i="85"/>
  <c r="D92" i="13"/>
  <c r="J96" i="13" s="1"/>
  <c r="D13" i="13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M87" i="32"/>
  <c r="L86" i="19"/>
  <c r="L86" i="81"/>
  <c r="L86" i="41"/>
  <c r="L86" i="53"/>
  <c r="M87" i="41"/>
  <c r="O87" i="41" s="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O87" i="58" s="1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N6" i="77"/>
  <c r="N5" i="75"/>
  <c r="N5" i="96"/>
  <c r="N7" i="96" s="1"/>
  <c r="N5" i="69"/>
  <c r="N7" i="69" s="1"/>
  <c r="N6" i="75"/>
  <c r="N5" i="95"/>
  <c r="N7" i="95" s="1"/>
  <c r="D94" i="23"/>
  <c r="N5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N6" i="56"/>
  <c r="D13" i="58"/>
  <c r="I14" i="58" s="1"/>
  <c r="D13" i="62"/>
  <c r="I14" i="62" s="1"/>
  <c r="D13" i="34"/>
  <c r="I14" i="34" s="1"/>
  <c r="D13" i="28"/>
  <c r="I14" i="28" s="1"/>
  <c r="K33" i="28" s="1"/>
  <c r="L33" i="28" s="1"/>
  <c r="D13" i="97"/>
  <c r="I14" i="97" s="1"/>
  <c r="D13" i="91"/>
  <c r="I14" i="91" s="1"/>
  <c r="D13" i="44"/>
  <c r="I14" i="44" s="1"/>
  <c r="D13" i="23"/>
  <c r="I14" i="23" s="1"/>
  <c r="K31" i="23" s="1"/>
  <c r="L31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K30" i="3" s="1"/>
  <c r="L30" i="3" s="1"/>
  <c r="D13" i="57"/>
  <c r="I14" i="57" s="1"/>
  <c r="D13" i="42"/>
  <c r="I14" i="42" s="1"/>
  <c r="D13" i="22"/>
  <c r="I14" i="22" s="1"/>
  <c r="D13" i="29"/>
  <c r="I14" i="29" s="1"/>
  <c r="K32" i="29" s="1"/>
  <c r="L32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K32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K30" i="19" s="1"/>
  <c r="L30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K30" i="17" s="1"/>
  <c r="L30" i="17" s="1"/>
  <c r="D13" i="78"/>
  <c r="I14" i="78" s="1"/>
  <c r="D13" i="41"/>
  <c r="I14" i="41" s="1"/>
  <c r="D13" i="33"/>
  <c r="D13" i="70"/>
  <c r="I14" i="70" s="1"/>
  <c r="D13" i="18"/>
  <c r="I14" i="18" s="1"/>
  <c r="K30" i="18" s="1"/>
  <c r="L86" i="45"/>
  <c r="M87" i="31"/>
  <c r="N87" i="32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N5" i="99"/>
  <c r="N6" i="99"/>
  <c r="N5" i="98"/>
  <c r="N6" i="9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29" i="31"/>
  <c r="N87" i="64"/>
  <c r="O87" i="80"/>
  <c r="M87" i="71"/>
  <c r="O87" i="71" s="1"/>
  <c r="M87" i="34"/>
  <c r="O87" i="34" s="1"/>
  <c r="L86" i="56"/>
  <c r="N87" i="56"/>
  <c r="O87" i="56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N5" i="71"/>
  <c r="N7" i="71" s="1"/>
  <c r="N5" i="46"/>
  <c r="O87" i="42"/>
  <c r="I28" i="24"/>
  <c r="I19" i="88"/>
  <c r="C99" i="26"/>
  <c r="B21" i="80"/>
  <c r="I18" i="93"/>
  <c r="I28" i="34"/>
  <c r="N5" i="53"/>
  <c r="B26" i="55"/>
  <c r="B26" i="58"/>
  <c r="N6" i="23"/>
  <c r="I28" i="23"/>
  <c r="B23" i="65"/>
  <c r="I24" i="53"/>
  <c r="I23" i="66"/>
  <c r="I29" i="23"/>
  <c r="B22" i="75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N5" i="21"/>
  <c r="N5" i="57"/>
  <c r="N5" i="3"/>
  <c r="N5" i="43"/>
  <c r="N5" i="63"/>
  <c r="N5" i="32"/>
  <c r="N5" i="79"/>
  <c r="B26" i="45"/>
  <c r="N5" i="78"/>
  <c r="N7" i="78" s="1"/>
  <c r="N5" i="54"/>
  <c r="I29" i="69"/>
  <c r="I25" i="45"/>
  <c r="N5" i="70"/>
  <c r="N7" i="70" s="1"/>
  <c r="B24" i="64"/>
  <c r="N5" i="92"/>
  <c r="N5" i="73"/>
  <c r="N7" i="73" s="1"/>
  <c r="N5" i="19"/>
  <c r="B29" i="34"/>
  <c r="B29" i="71"/>
  <c r="N5" i="29"/>
  <c r="B26" i="74"/>
  <c r="N5" i="77"/>
  <c r="I21" i="77"/>
  <c r="B30" i="69"/>
  <c r="I26" i="41"/>
  <c r="N5" i="68"/>
  <c r="B31" i="28"/>
  <c r="I23" i="64"/>
  <c r="E105" i="35"/>
  <c r="F105" i="35" s="1"/>
  <c r="G105" i="35" s="1"/>
  <c r="G104" i="35"/>
  <c r="I104" i="35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L86" i="29"/>
  <c r="M87" i="39"/>
  <c r="N87" i="39"/>
  <c r="L86" i="75"/>
  <c r="N87" i="93"/>
  <c r="O87" i="93" s="1"/>
  <c r="L86" i="74"/>
  <c r="M87" i="74"/>
  <c r="O87" i="74" s="1"/>
  <c r="L86" i="3"/>
  <c r="L86" i="94"/>
  <c r="N87" i="94"/>
  <c r="O87" i="94" s="1"/>
  <c r="N87" i="87"/>
  <c r="O87" i="87" s="1"/>
  <c r="L86" i="87"/>
  <c r="N87" i="43"/>
  <c r="O87" i="43" s="1"/>
  <c r="L86" i="43"/>
  <c r="L86" i="28"/>
  <c r="L86" i="34"/>
  <c r="L86" i="93"/>
  <c r="N87" i="6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I25" i="74"/>
  <c r="N6" i="74"/>
  <c r="N6" i="87"/>
  <c r="I19" i="87"/>
  <c r="N5" i="42"/>
  <c r="N5" i="22"/>
  <c r="N7" i="22" s="1"/>
  <c r="B20" i="87"/>
  <c r="N6" i="42"/>
  <c r="I26" i="42"/>
  <c r="N5" i="87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F26" i="36"/>
  <c r="F87" i="36"/>
  <c r="F88" i="36"/>
  <c r="F62" i="36"/>
  <c r="F24" i="36"/>
  <c r="F63" i="36"/>
  <c r="F43" i="36"/>
  <c r="F52" i="36"/>
  <c r="F61" i="36"/>
  <c r="F70" i="36"/>
  <c r="F33" i="36"/>
  <c r="F20" i="36"/>
  <c r="F65" i="36"/>
  <c r="F47" i="36"/>
  <c r="F38" i="36"/>
  <c r="F58" i="36"/>
  <c r="F59" i="36"/>
  <c r="F64" i="36"/>
  <c r="N7" i="83" l="1"/>
  <c r="N7" i="89"/>
  <c r="M87" i="19"/>
  <c r="L30" i="18"/>
  <c r="M87" i="18"/>
  <c r="M87" i="28"/>
  <c r="M87" i="3"/>
  <c r="M87" i="29"/>
  <c r="M87" i="23"/>
  <c r="L32" i="30"/>
  <c r="M87" i="30"/>
  <c r="E18" i="13"/>
  <c r="F18" i="13" s="1"/>
  <c r="G18" i="13" s="1"/>
  <c r="N7" i="90"/>
  <c r="M32" i="30"/>
  <c r="M32" i="29"/>
  <c r="M33" i="28"/>
  <c r="O87" i="32"/>
  <c r="N7" i="28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31" i="23"/>
  <c r="D19" i="26"/>
  <c r="E19" i="26" s="1"/>
  <c r="F19" i="26" s="1"/>
  <c r="H19" i="26" s="1"/>
  <c r="N7" i="46"/>
  <c r="N7" i="92"/>
  <c r="I17" i="33"/>
  <c r="O17" i="26"/>
  <c r="I17" i="26"/>
  <c r="M30" i="19"/>
  <c r="E25" i="1"/>
  <c r="E26" i="1" s="1"/>
  <c r="F53" i="1" s="1"/>
  <c r="N7" i="85"/>
  <c r="I17" i="13"/>
  <c r="M30" i="18"/>
  <c r="N7" i="82"/>
  <c r="H18" i="25"/>
  <c r="I18" i="25" s="1"/>
  <c r="M30" i="17"/>
  <c r="N30" i="17" s="1"/>
  <c r="O30" i="17" s="1"/>
  <c r="D19" i="25"/>
  <c r="B19" i="25" s="1"/>
  <c r="D99" i="13"/>
  <c r="M30" i="3"/>
  <c r="G18" i="26"/>
  <c r="I18" i="26" s="1"/>
  <c r="E99" i="13"/>
  <c r="F99" i="13" s="1"/>
  <c r="D100" i="13" s="1"/>
  <c r="E100" i="13" s="1"/>
  <c r="E32" i="2"/>
  <c r="N7" i="34"/>
  <c r="I17" i="25"/>
  <c r="E18" i="33"/>
  <c r="F18" i="33" s="1"/>
  <c r="G18" i="33" s="1"/>
  <c r="B18" i="33"/>
  <c r="N7" i="75"/>
  <c r="O87" i="31"/>
  <c r="N7" i="77"/>
  <c r="N7" i="23"/>
  <c r="N7" i="5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O87" i="85"/>
  <c r="G88" i="36"/>
  <c r="G61" i="36"/>
  <c r="G20" i="36"/>
  <c r="O87" i="76"/>
  <c r="O87" i="59"/>
  <c r="N7" i="43"/>
  <c r="N7" i="98"/>
  <c r="B20" i="98"/>
  <c r="B20" i="97"/>
  <c r="B20" i="99"/>
  <c r="N7" i="84"/>
  <c r="O87" i="64"/>
  <c r="O87" i="60"/>
  <c r="B30" i="31"/>
  <c r="N7" i="21"/>
  <c r="B100" i="99"/>
  <c r="L99" i="99"/>
  <c r="M99" i="99" s="1"/>
  <c r="B100" i="97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N7" i="53"/>
  <c r="N7" i="99"/>
  <c r="N7" i="97"/>
  <c r="N7" i="3"/>
  <c r="O87" i="33"/>
  <c r="N7" i="64"/>
  <c r="I29" i="31"/>
  <c r="I20" i="86"/>
  <c r="I20" i="88"/>
  <c r="N7" i="76"/>
  <c r="G87" i="36"/>
  <c r="N7" i="86"/>
  <c r="N7" i="81"/>
  <c r="N7" i="79"/>
  <c r="O87" i="67"/>
  <c r="I23" i="67"/>
  <c r="N7" i="32"/>
  <c r="N7" i="19"/>
  <c r="I28" i="18"/>
  <c r="O87" i="66"/>
  <c r="O87" i="65"/>
  <c r="B100" i="95"/>
  <c r="G43" i="36"/>
  <c r="G26" i="36"/>
  <c r="G59" i="36"/>
  <c r="G47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N7" i="58"/>
  <c r="N7" i="65"/>
  <c r="E106" i="35"/>
  <c r="F106" i="35" s="1"/>
  <c r="G106" i="35" s="1"/>
  <c r="B106" i="35"/>
  <c r="H104" i="35"/>
  <c r="J104" i="35" s="1"/>
  <c r="B100" i="96"/>
  <c r="I21" i="78"/>
  <c r="G63" i="36"/>
  <c r="I28" i="71"/>
  <c r="B24" i="67"/>
  <c r="B25" i="46"/>
  <c r="I24" i="46"/>
  <c r="B29" i="24"/>
  <c r="I27" i="19"/>
  <c r="G33" i="36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65" i="36"/>
  <c r="G62" i="36"/>
  <c r="I26" i="73"/>
  <c r="I29" i="29"/>
  <c r="O87" i="79"/>
  <c r="B27" i="73"/>
  <c r="I27" i="73"/>
  <c r="B22" i="79"/>
  <c r="N6" i="63"/>
  <c r="N7" i="63" s="1"/>
  <c r="I23" i="63"/>
  <c r="I29" i="71"/>
  <c r="B28" i="17"/>
  <c r="N5" i="56"/>
  <c r="N7" i="56" s="1"/>
  <c r="B20" i="89"/>
  <c r="B30" i="70"/>
  <c r="B25" i="54"/>
  <c r="B24" i="63"/>
  <c r="I26" i="43"/>
  <c r="B28" i="21"/>
  <c r="I26" i="74"/>
  <c r="B30" i="29"/>
  <c r="B20" i="92"/>
  <c r="I29" i="70"/>
  <c r="B22" i="78"/>
  <c r="B29" i="32"/>
  <c r="B28" i="3"/>
  <c r="B23" i="68"/>
  <c r="N5" i="30"/>
  <c r="N7" i="30" s="1"/>
  <c r="O87" i="22"/>
  <c r="I31" i="28"/>
  <c r="B22" i="77"/>
  <c r="B28" i="19"/>
  <c r="I19" i="92"/>
  <c r="I19" i="89"/>
  <c r="I26" i="45"/>
  <c r="I21" i="79"/>
  <c r="B27" i="43"/>
  <c r="I27" i="3"/>
  <c r="B25" i="57"/>
  <c r="N5" i="60"/>
  <c r="N7" i="60" s="1"/>
  <c r="B28" i="41"/>
  <c r="O87" i="62"/>
  <c r="O87" i="77"/>
  <c r="O87" i="84"/>
  <c r="O87" i="24"/>
  <c r="G24" i="36"/>
  <c r="B24" i="59"/>
  <c r="B29" i="18"/>
  <c r="B106" i="57"/>
  <c r="N7" i="42"/>
  <c r="N7" i="87"/>
  <c r="N6" i="59"/>
  <c r="I23" i="59"/>
  <c r="I22" i="35"/>
  <c r="B110" i="71"/>
  <c r="B109" i="18"/>
  <c r="N5" i="59"/>
  <c r="E24" i="35"/>
  <c r="F24" i="35" s="1"/>
  <c r="H23" i="35"/>
  <c r="G23" i="35"/>
  <c r="B24" i="35"/>
  <c r="J102" i="35"/>
  <c r="J101" i="35"/>
  <c r="F53" i="2"/>
  <c r="E30" i="2"/>
  <c r="H105" i="35"/>
  <c r="I105" i="35"/>
  <c r="F79" i="36"/>
  <c r="F74" i="36"/>
  <c r="F25" i="36"/>
  <c r="F78" i="36"/>
  <c r="F18" i="36"/>
  <c r="F83" i="36"/>
  <c r="F84" i="36"/>
  <c r="F32" i="36"/>
  <c r="F89" i="36"/>
  <c r="F21" i="36"/>
  <c r="F36" i="36"/>
  <c r="F60" i="36"/>
  <c r="F80" i="36"/>
  <c r="F23" i="36"/>
  <c r="F41" i="36"/>
  <c r="F45" i="36"/>
  <c r="F39" i="36"/>
  <c r="F66" i="36"/>
  <c r="F75" i="36"/>
  <c r="F55" i="36"/>
  <c r="F46" i="36"/>
  <c r="F57" i="36"/>
  <c r="F29" i="36"/>
  <c r="F31" i="36"/>
  <c r="F73" i="36"/>
  <c r="F67" i="36"/>
  <c r="F71" i="36"/>
  <c r="F48" i="36"/>
  <c r="F30" i="36"/>
  <c r="F34" i="36"/>
  <c r="F50" i="36"/>
  <c r="F72" i="36"/>
  <c r="F81" i="36"/>
  <c r="F86" i="36"/>
  <c r="F40" i="36"/>
  <c r="F90" i="36"/>
  <c r="F56" i="36"/>
  <c r="F76" i="36"/>
  <c r="F49" i="36"/>
  <c r="F82" i="36"/>
  <c r="F85" i="36"/>
  <c r="F53" i="36"/>
  <c r="F44" i="36"/>
  <c r="F69" i="36"/>
  <c r="F68" i="36"/>
  <c r="F91" i="36"/>
  <c r="F77" i="36"/>
  <c r="F42" i="36"/>
  <c r="G75" i="36" l="1"/>
  <c r="G81" i="36"/>
  <c r="N30" i="19"/>
  <c r="O30" i="19" s="1"/>
  <c r="N87" i="19"/>
  <c r="O87" i="19" s="1"/>
  <c r="N32" i="30"/>
  <c r="O32" i="30" s="1"/>
  <c r="N87" i="30"/>
  <c r="O87" i="30" s="1"/>
  <c r="N31" i="23"/>
  <c r="O31" i="23" s="1"/>
  <c r="N87" i="23"/>
  <c r="O87" i="23" s="1"/>
  <c r="N33" i="28"/>
  <c r="O33" i="28" s="1"/>
  <c r="N87" i="28"/>
  <c r="O87" i="28" s="1"/>
  <c r="N30" i="18"/>
  <c r="O30" i="18" s="1"/>
  <c r="N87" i="18"/>
  <c r="O87" i="18" s="1"/>
  <c r="N30" i="3"/>
  <c r="O30" i="3" s="1"/>
  <c r="N87" i="3"/>
  <c r="O87" i="3" s="1"/>
  <c r="N32" i="29"/>
  <c r="O32" i="29" s="1"/>
  <c r="N87" i="29"/>
  <c r="O87" i="29" s="1"/>
  <c r="H18" i="13"/>
  <c r="I18" i="13" s="1"/>
  <c r="D19" i="13"/>
  <c r="B19" i="13" s="1"/>
  <c r="E30" i="1"/>
  <c r="E33" i="1" s="1"/>
  <c r="E37" i="1" s="1"/>
  <c r="F54" i="1" s="1"/>
  <c r="F55" i="1" s="1"/>
  <c r="G82" i="36"/>
  <c r="B19" i="26"/>
  <c r="G30" i="36"/>
  <c r="G84" i="36"/>
  <c r="G44" i="36"/>
  <c r="G99" i="13"/>
  <c r="I99" i="13" s="1"/>
  <c r="G77" i="36"/>
  <c r="E19" i="25"/>
  <c r="F19" i="25" s="1"/>
  <c r="H19" i="25" s="1"/>
  <c r="G74" i="36"/>
  <c r="G36" i="36"/>
  <c r="D19" i="33"/>
  <c r="E19" i="33" s="1"/>
  <c r="F19" i="33" s="1"/>
  <c r="D20" i="33" s="1"/>
  <c r="B20" i="33" s="1"/>
  <c r="H18" i="33"/>
  <c r="I18" i="33" s="1"/>
  <c r="E33" i="2"/>
  <c r="E37" i="2" s="1"/>
  <c r="F54" i="2" s="1"/>
  <c r="F55" i="2" s="1"/>
  <c r="G67" i="36"/>
  <c r="G25" i="36"/>
  <c r="G69" i="36"/>
  <c r="G49" i="36"/>
  <c r="G90" i="36"/>
  <c r="G41" i="36"/>
  <c r="I30" i="31"/>
  <c r="I19" i="97"/>
  <c r="I19" i="98"/>
  <c r="I19" i="99"/>
  <c r="I21" i="88"/>
  <c r="G76" i="36"/>
  <c r="I24" i="66"/>
  <c r="G23" i="36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G56" i="36"/>
  <c r="G68" i="36"/>
  <c r="I21" i="86"/>
  <c r="G78" i="36"/>
  <c r="G73" i="36"/>
  <c r="G71" i="36"/>
  <c r="G34" i="36"/>
  <c r="G21" i="36"/>
  <c r="I28" i="3"/>
  <c r="D100" i="33"/>
  <c r="E100" i="33" s="1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E100" i="26"/>
  <c r="F100" i="26" s="1"/>
  <c r="D101" i="26" s="1"/>
  <c r="B101" i="26" s="1"/>
  <c r="J99" i="96"/>
  <c r="I19" i="94"/>
  <c r="I21" i="90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30" i="23"/>
  <c r="I27" i="42"/>
  <c r="I29" i="34"/>
  <c r="I22" i="77"/>
  <c r="I22" i="90"/>
  <c r="B23" i="75"/>
  <c r="B27" i="58"/>
  <c r="I21" i="91"/>
  <c r="G29" i="36"/>
  <c r="G42" i="36"/>
  <c r="G66" i="36"/>
  <c r="I24" i="56"/>
  <c r="I24" i="61"/>
  <c r="I19" i="95"/>
  <c r="I27" i="39"/>
  <c r="I27" i="44"/>
  <c r="I28" i="22"/>
  <c r="I25" i="72"/>
  <c r="I19" i="96"/>
  <c r="G53" i="36"/>
  <c r="G55" i="36"/>
  <c r="G32" i="36"/>
  <c r="G48" i="36"/>
  <c r="N7" i="59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B100" i="94"/>
  <c r="J105" i="57"/>
  <c r="J105" i="56"/>
  <c r="B105" i="59"/>
  <c r="B107" i="56"/>
  <c r="G40" i="36"/>
  <c r="G79" i="36"/>
  <c r="I23" i="62"/>
  <c r="N6" i="62"/>
  <c r="B25" i="35"/>
  <c r="G24" i="35"/>
  <c r="H24" i="35"/>
  <c r="E25" i="35"/>
  <c r="F25" i="35" s="1"/>
  <c r="I20" i="87"/>
  <c r="B21" i="87"/>
  <c r="B24" i="62"/>
  <c r="N5" i="20"/>
  <c r="B110" i="23"/>
  <c r="N6" i="20"/>
  <c r="I27" i="20"/>
  <c r="N5" i="62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B103" i="75"/>
  <c r="B102" i="83"/>
  <c r="B108" i="42"/>
  <c r="B103" i="77"/>
  <c r="B110" i="24"/>
  <c r="B106" i="54"/>
  <c r="B109" i="21"/>
  <c r="F51" i="36"/>
  <c r="E19" i="13" l="1"/>
  <c r="F19" i="13" s="1"/>
  <c r="D20" i="13" s="1"/>
  <c r="B20" i="13" s="1"/>
  <c r="H99" i="13"/>
  <c r="J99" i="13" s="1"/>
  <c r="D20" i="25"/>
  <c r="E20" i="25" s="1"/>
  <c r="F20" i="25" s="1"/>
  <c r="G19" i="25"/>
  <c r="I19" i="25" s="1"/>
  <c r="E20" i="33"/>
  <c r="F20" i="33" s="1"/>
  <c r="H20" i="33" s="1"/>
  <c r="B19" i="33"/>
  <c r="H19" i="33"/>
  <c r="G19" i="33"/>
  <c r="H99" i="26"/>
  <c r="M99" i="26" s="1"/>
  <c r="I20" i="98"/>
  <c r="I20" i="99"/>
  <c r="I20" i="97"/>
  <c r="B21" i="99"/>
  <c r="B21" i="97"/>
  <c r="B21" i="98"/>
  <c r="G99" i="25"/>
  <c r="I99" i="25" s="1"/>
  <c r="B101" i="98"/>
  <c r="I99" i="33"/>
  <c r="J99" i="33" s="1"/>
  <c r="J99" i="98"/>
  <c r="N99" i="98"/>
  <c r="O99" i="98" s="1"/>
  <c r="P99" i="98" s="1"/>
  <c r="B100" i="33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B26" i="46"/>
  <c r="I30" i="27"/>
  <c r="B30" i="24"/>
  <c r="B20" i="93"/>
  <c r="O99" i="26"/>
  <c r="B21" i="94"/>
  <c r="B23" i="90"/>
  <c r="B31" i="23"/>
  <c r="B28" i="42"/>
  <c r="I27" i="58"/>
  <c r="B25" i="66"/>
  <c r="I27" i="55"/>
  <c r="B22" i="84"/>
  <c r="I24" i="65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G51" i="36"/>
  <c r="I24" i="35"/>
  <c r="N7" i="20"/>
  <c r="B26" i="57"/>
  <c r="B31" i="70"/>
  <c r="B28" i="43"/>
  <c r="B21" i="92"/>
  <c r="B20" i="26"/>
  <c r="F20" i="26"/>
  <c r="H20" i="26" s="1"/>
  <c r="I32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C38" i="17"/>
  <c r="B29" i="17"/>
  <c r="I25" i="56"/>
  <c r="I22" i="88"/>
  <c r="B31" i="29"/>
  <c r="I30" i="34"/>
  <c r="I24" i="60"/>
  <c r="B29" i="41"/>
  <c r="B29" i="3"/>
  <c r="I31" i="31"/>
  <c r="I24" i="63"/>
  <c r="I30" i="30"/>
  <c r="J99" i="94"/>
  <c r="B111" i="23"/>
  <c r="B101" i="93"/>
  <c r="J108" i="18"/>
  <c r="J104" i="59"/>
  <c r="I24" i="59"/>
  <c r="N7" i="62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F54" i="36"/>
  <c r="F22" i="36"/>
  <c r="G19" i="13" l="1"/>
  <c r="E20" i="13"/>
  <c r="F20" i="13" s="1"/>
  <c r="G20" i="13" s="1"/>
  <c r="H19" i="13"/>
  <c r="B20" i="25"/>
  <c r="D21" i="33"/>
  <c r="E21" i="33" s="1"/>
  <c r="F21" i="33" s="1"/>
  <c r="D22" i="33" s="1"/>
  <c r="G20" i="33"/>
  <c r="I20" i="33" s="1"/>
  <c r="J99" i="26"/>
  <c r="I19" i="33"/>
  <c r="P99" i="26"/>
  <c r="H20" i="25"/>
  <c r="D21" i="25"/>
  <c r="G20" i="25"/>
  <c r="B101" i="25"/>
  <c r="H99" i="25"/>
  <c r="J99" i="25" s="1"/>
  <c r="D22" i="97"/>
  <c r="E22" i="97"/>
  <c r="D22" i="99"/>
  <c r="E22" i="99"/>
  <c r="D22" i="98"/>
  <c r="E22" i="98"/>
  <c r="B101" i="97"/>
  <c r="D101" i="33"/>
  <c r="B101" i="33" s="1"/>
  <c r="G100" i="25"/>
  <c r="H100" i="25" s="1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J100" i="98"/>
  <c r="H101" i="26"/>
  <c r="J101" i="26" s="1"/>
  <c r="B103" i="81"/>
  <c r="J100" i="97"/>
  <c r="J106" i="56"/>
  <c r="D102" i="26"/>
  <c r="B108" i="56"/>
  <c r="I22" i="86"/>
  <c r="I24" i="68"/>
  <c r="I26" i="53"/>
  <c r="I30" i="24"/>
  <c r="I22" i="80"/>
  <c r="B24" i="82"/>
  <c r="I23" i="79"/>
  <c r="I23" i="90"/>
  <c r="B23" i="80"/>
  <c r="I21" i="94"/>
  <c r="B23" i="86"/>
  <c r="I23" i="82"/>
  <c r="G20" i="26"/>
  <c r="I20" i="26" s="1"/>
  <c r="B28" i="58"/>
  <c r="B24" i="75"/>
  <c r="B25" i="65"/>
  <c r="I22" i="91"/>
  <c r="I25" i="66"/>
  <c r="B28" i="55"/>
  <c r="I28" i="42"/>
  <c r="D24" i="90"/>
  <c r="E24" i="90"/>
  <c r="I28" i="39"/>
  <c r="I28" i="44"/>
  <c r="I20" i="95"/>
  <c r="I25" i="61"/>
  <c r="I22" i="81"/>
  <c r="I20" i="96"/>
  <c r="I31" i="29"/>
  <c r="I22" i="85"/>
  <c r="G22" i="36"/>
  <c r="I25" i="64"/>
  <c r="I25" i="35"/>
  <c r="B31" i="34"/>
  <c r="B31" i="30"/>
  <c r="B22" i="83"/>
  <c r="I31" i="69"/>
  <c r="I29" i="41"/>
  <c r="I21" i="89"/>
  <c r="B32" i="31"/>
  <c r="B31" i="71"/>
  <c r="B25" i="60"/>
  <c r="I25" i="59"/>
  <c r="I29" i="17"/>
  <c r="I23" i="78"/>
  <c r="I29" i="21"/>
  <c r="B28" i="45"/>
  <c r="I31" i="70"/>
  <c r="B23" i="88"/>
  <c r="B28" i="74"/>
  <c r="B26" i="56"/>
  <c r="B33" i="28"/>
  <c r="B26" i="64"/>
  <c r="I29" i="3"/>
  <c r="B32" i="69"/>
  <c r="I23" i="77"/>
  <c r="I26" i="54"/>
  <c r="I30" i="32"/>
  <c r="I29" i="19"/>
  <c r="D21" i="26"/>
  <c r="E21" i="26" s="1"/>
  <c r="F21" i="26" s="1"/>
  <c r="I21" i="92"/>
  <c r="I27" i="45"/>
  <c r="I26" i="57"/>
  <c r="L100" i="94"/>
  <c r="M100" i="94" s="1"/>
  <c r="N100" i="94"/>
  <c r="O100" i="94" s="1"/>
  <c r="B101" i="94"/>
  <c r="B109" i="41"/>
  <c r="J105" i="59"/>
  <c r="J107" i="35"/>
  <c r="B109" i="73"/>
  <c r="G54" i="36"/>
  <c r="B25" i="62"/>
  <c r="B27" i="35"/>
  <c r="H26" i="35"/>
  <c r="E27" i="35"/>
  <c r="F27" i="35" s="1"/>
  <c r="G26" i="35"/>
  <c r="B29" i="20"/>
  <c r="J110" i="23"/>
  <c r="I30" i="18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7" i="44"/>
  <c r="B103" i="80"/>
  <c r="B104" i="76"/>
  <c r="J100" i="87"/>
  <c r="B110" i="17"/>
  <c r="J101" i="82"/>
  <c r="F101" i="13"/>
  <c r="B101" i="13"/>
  <c r="B103" i="83"/>
  <c r="I19" i="13" l="1"/>
  <c r="H20" i="13"/>
  <c r="I20" i="13" s="1"/>
  <c r="D21" i="13"/>
  <c r="E21" i="13" s="1"/>
  <c r="G21" i="33"/>
  <c r="H21" i="33"/>
  <c r="B21" i="33"/>
  <c r="I20" i="25"/>
  <c r="E21" i="25"/>
  <c r="F21" i="25" s="1"/>
  <c r="B21" i="25"/>
  <c r="F22" i="97"/>
  <c r="H22" i="97" s="1"/>
  <c r="B22" i="97"/>
  <c r="I21" i="99"/>
  <c r="F22" i="99"/>
  <c r="B22" i="99"/>
  <c r="I21" i="97"/>
  <c r="F22" i="98"/>
  <c r="G22" i="98" s="1"/>
  <c r="B22" i="98"/>
  <c r="I21" i="98"/>
  <c r="I23" i="76"/>
  <c r="D102" i="25"/>
  <c r="E102" i="25" s="1"/>
  <c r="F102" i="25" s="1"/>
  <c r="D103" i="25" s="1"/>
  <c r="E103" i="25" s="1"/>
  <c r="E101" i="33"/>
  <c r="F101" i="33" s="1"/>
  <c r="G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J100" i="99"/>
  <c r="I108" i="35"/>
  <c r="J108" i="35" s="1"/>
  <c r="J100" i="93"/>
  <c r="J106" i="57"/>
  <c r="B106" i="65"/>
  <c r="J100" i="95"/>
  <c r="B111" i="18"/>
  <c r="I28" i="55"/>
  <c r="B112" i="23"/>
  <c r="B102" i="97"/>
  <c r="B102" i="98"/>
  <c r="J110" i="71"/>
  <c r="E102" i="26"/>
  <c r="F102" i="26" s="1"/>
  <c r="G102" i="26" s="1"/>
  <c r="B102" i="26"/>
  <c r="B102" i="95"/>
  <c r="B26" i="67"/>
  <c r="I25" i="67"/>
  <c r="I25" i="63"/>
  <c r="B27" i="46"/>
  <c r="B31" i="24"/>
  <c r="I31" i="27"/>
  <c r="B22" i="94"/>
  <c r="B21" i="93"/>
  <c r="J100" i="94"/>
  <c r="I22" i="83"/>
  <c r="I23" i="80"/>
  <c r="E25" i="82"/>
  <c r="D25" i="82"/>
  <c r="I24" i="82"/>
  <c r="B32" i="23"/>
  <c r="D29" i="55"/>
  <c r="E29" i="55"/>
  <c r="E29" i="58"/>
  <c r="D29" i="58"/>
  <c r="B23" i="91"/>
  <c r="B24" i="90"/>
  <c r="F24" i="90"/>
  <c r="G24" i="90" s="1"/>
  <c r="B27" i="53"/>
  <c r="I25" i="65"/>
  <c r="B26" i="66"/>
  <c r="I22" i="84"/>
  <c r="B29" i="42"/>
  <c r="B23" i="84"/>
  <c r="I26" i="72"/>
  <c r="I31" i="23"/>
  <c r="I24" i="75"/>
  <c r="I31" i="34"/>
  <c r="B21" i="96"/>
  <c r="B21" i="95"/>
  <c r="B23" i="81"/>
  <c r="B26" i="61"/>
  <c r="B24" i="76"/>
  <c r="B27" i="72"/>
  <c r="B29" i="39"/>
  <c r="B32" i="27"/>
  <c r="B29" i="44"/>
  <c r="B23" i="85"/>
  <c r="B30" i="22"/>
  <c r="B24" i="79"/>
  <c r="B30" i="17"/>
  <c r="C39" i="17"/>
  <c r="B22" i="33"/>
  <c r="D22" i="26"/>
  <c r="E22" i="26" s="1"/>
  <c r="B24" i="77"/>
  <c r="B22" i="92"/>
  <c r="B21" i="26"/>
  <c r="G21" i="26"/>
  <c r="H21" i="26"/>
  <c r="B29" i="73"/>
  <c r="I32" i="69"/>
  <c r="B32" i="29"/>
  <c r="B27" i="57"/>
  <c r="I23" i="88"/>
  <c r="E24" i="88"/>
  <c r="D24" i="88"/>
  <c r="B30" i="21"/>
  <c r="B31" i="32"/>
  <c r="B24" i="78"/>
  <c r="B29" i="43"/>
  <c r="D33" i="31"/>
  <c r="E33" i="31"/>
  <c r="B26" i="63"/>
  <c r="B30" i="3"/>
  <c r="B30" i="19"/>
  <c r="B27" i="54"/>
  <c r="B32" i="70"/>
  <c r="B22" i="89"/>
  <c r="I26" i="35"/>
  <c r="I28" i="73"/>
  <c r="B25" i="68"/>
  <c r="I28" i="74"/>
  <c r="I28" i="45"/>
  <c r="E22" i="33"/>
  <c r="F22" i="33" s="1"/>
  <c r="I28" i="43"/>
  <c r="I25" i="60"/>
  <c r="I31" i="71"/>
  <c r="I32" i="31"/>
  <c r="B30" i="41"/>
  <c r="I31" i="30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I25" i="62"/>
  <c r="B108" i="74"/>
  <c r="B102" i="92"/>
  <c r="B105" i="68"/>
  <c r="B109" i="43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B102" i="87"/>
  <c r="B105" i="67"/>
  <c r="I109" i="35"/>
  <c r="H109" i="35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G101" i="13"/>
  <c r="D102" i="13"/>
  <c r="E102" i="13" s="1"/>
  <c r="J109" i="21"/>
  <c r="J108" i="42"/>
  <c r="B110" i="3"/>
  <c r="J100" i="13"/>
  <c r="J102" i="83"/>
  <c r="B102" i="96"/>
  <c r="B21" i="13" l="1"/>
  <c r="F21" i="13"/>
  <c r="H21" i="13" s="1"/>
  <c r="D102" i="33"/>
  <c r="E102" i="33" s="1"/>
  <c r="F102" i="33" s="1"/>
  <c r="I21" i="33"/>
  <c r="E23" i="97"/>
  <c r="G102" i="25"/>
  <c r="I102" i="25" s="1"/>
  <c r="D23" i="97"/>
  <c r="H21" i="25"/>
  <c r="D22" i="25"/>
  <c r="G21" i="25"/>
  <c r="B102" i="25"/>
  <c r="G22" i="97"/>
  <c r="I22" i="97" s="1"/>
  <c r="B111" i="35"/>
  <c r="H22" i="98"/>
  <c r="I22" i="98" s="1"/>
  <c r="D23" i="99"/>
  <c r="E23" i="99"/>
  <c r="H22" i="99"/>
  <c r="D23" i="98"/>
  <c r="E23" i="98"/>
  <c r="G22" i="99"/>
  <c r="E111" i="35"/>
  <c r="F111" i="35" s="1"/>
  <c r="G111" i="35" s="1"/>
  <c r="J107" i="56"/>
  <c r="B102" i="99"/>
  <c r="J101" i="91"/>
  <c r="J107" i="45"/>
  <c r="J108" i="41"/>
  <c r="B110" i="73"/>
  <c r="J108" i="73"/>
  <c r="I27" i="46"/>
  <c r="H102" i="26"/>
  <c r="I102" i="26"/>
  <c r="J101" i="95"/>
  <c r="D103" i="26"/>
  <c r="J109" i="22"/>
  <c r="I26" i="67"/>
  <c r="E27" i="67"/>
  <c r="D27" i="67"/>
  <c r="I32" i="29"/>
  <c r="I31" i="24"/>
  <c r="B24" i="80"/>
  <c r="I23" i="86"/>
  <c r="B25" i="82"/>
  <c r="F25" i="82"/>
  <c r="G25" i="82" s="1"/>
  <c r="I21" i="93"/>
  <c r="B24" i="86"/>
  <c r="I22" i="94"/>
  <c r="D33" i="23"/>
  <c r="E33" i="23"/>
  <c r="B25" i="75"/>
  <c r="I30" i="17"/>
  <c r="I24" i="79"/>
  <c r="I26" i="66"/>
  <c r="E27" i="66"/>
  <c r="D27" i="66"/>
  <c r="B26" i="65"/>
  <c r="F29" i="58"/>
  <c r="G29" i="58" s="1"/>
  <c r="B29" i="58"/>
  <c r="I23" i="91"/>
  <c r="D24" i="91"/>
  <c r="E24" i="91"/>
  <c r="I30" i="41"/>
  <c r="I23" i="84"/>
  <c r="I27" i="53"/>
  <c r="H24" i="90"/>
  <c r="I24" i="90" s="1"/>
  <c r="D25" i="90"/>
  <c r="E25" i="90"/>
  <c r="I28" i="58"/>
  <c r="B29" i="55"/>
  <c r="F29" i="55"/>
  <c r="H29" i="55" s="1"/>
  <c r="I32" i="23"/>
  <c r="I29" i="73"/>
  <c r="I23" i="81"/>
  <c r="I30" i="22"/>
  <c r="I29" i="44"/>
  <c r="I32" i="27"/>
  <c r="I29" i="39"/>
  <c r="I27" i="72"/>
  <c r="I24" i="76"/>
  <c r="I21" i="96"/>
  <c r="I23" i="85"/>
  <c r="I26" i="61"/>
  <c r="I21" i="95"/>
  <c r="I26" i="64"/>
  <c r="B32" i="30"/>
  <c r="D23" i="33"/>
  <c r="I24" i="78"/>
  <c r="I33" i="28"/>
  <c r="B22" i="26"/>
  <c r="F22" i="26"/>
  <c r="G22" i="33"/>
  <c r="B34" i="28"/>
  <c r="B32" i="34"/>
  <c r="I27" i="35"/>
  <c r="B26" i="60"/>
  <c r="I22" i="89"/>
  <c r="I30" i="3"/>
  <c r="F24" i="88"/>
  <c r="H24" i="88" s="1"/>
  <c r="B24" i="88"/>
  <c r="I21" i="26"/>
  <c r="I22" i="92"/>
  <c r="B27" i="56"/>
  <c r="H22" i="33"/>
  <c r="B27" i="64"/>
  <c r="I24" i="77"/>
  <c r="B33" i="69"/>
  <c r="D31" i="41"/>
  <c r="E31" i="41"/>
  <c r="B29" i="74"/>
  <c r="I32" i="70"/>
  <c r="I27" i="54"/>
  <c r="B23" i="83"/>
  <c r="F33" i="31"/>
  <c r="G33" i="31" s="1"/>
  <c r="B33" i="31"/>
  <c r="I29" i="43"/>
  <c r="I30" i="2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B109" i="56"/>
  <c r="B110" i="42"/>
  <c r="B105" i="77"/>
  <c r="J109" i="35"/>
  <c r="B104" i="83"/>
  <c r="J101" i="87"/>
  <c r="B108" i="54"/>
  <c r="B105" i="76"/>
  <c r="F103" i="25"/>
  <c r="B103" i="25"/>
  <c r="B102" i="13"/>
  <c r="F102" i="13"/>
  <c r="J104" i="67"/>
  <c r="J112" i="28"/>
  <c r="H101" i="13"/>
  <c r="I101" i="13"/>
  <c r="J102" i="82"/>
  <c r="J109" i="3"/>
  <c r="J101" i="96"/>
  <c r="B111" i="21"/>
  <c r="B108" i="55"/>
  <c r="I101" i="33"/>
  <c r="H101" i="33"/>
  <c r="B112" i="24"/>
  <c r="B111" i="17"/>
  <c r="B104" i="80"/>
  <c r="I110" i="35"/>
  <c r="H110" i="35"/>
  <c r="B105" i="75"/>
  <c r="J108" i="44"/>
  <c r="D22" i="13" l="1"/>
  <c r="G21" i="13"/>
  <c r="I21" i="13" s="1"/>
  <c r="B102" i="33"/>
  <c r="J101" i="98"/>
  <c r="B112" i="35"/>
  <c r="H102" i="25"/>
  <c r="J102" i="25" s="1"/>
  <c r="B26" i="68"/>
  <c r="F23" i="97"/>
  <c r="D24" i="97" s="1"/>
  <c r="J101" i="97"/>
  <c r="I25" i="68"/>
  <c r="B23" i="97"/>
  <c r="I21" i="25"/>
  <c r="E22" i="25"/>
  <c r="F22" i="25" s="1"/>
  <c r="B22" i="25"/>
  <c r="E112" i="35"/>
  <c r="F112" i="35" s="1"/>
  <c r="G112" i="35" s="1"/>
  <c r="F23" i="99"/>
  <c r="H23" i="99" s="1"/>
  <c r="B23" i="99"/>
  <c r="I22" i="99"/>
  <c r="F23" i="98"/>
  <c r="B23" i="98"/>
  <c r="J105" i="65"/>
  <c r="J101" i="99"/>
  <c r="J111" i="23"/>
  <c r="J102" i="26"/>
  <c r="B104" i="81"/>
  <c r="B103" i="94"/>
  <c r="B103" i="26"/>
  <c r="E103" i="26"/>
  <c r="F103" i="26" s="1"/>
  <c r="B103" i="95"/>
  <c r="B110" i="41"/>
  <c r="J101" i="94"/>
  <c r="B27" i="67"/>
  <c r="F27" i="67"/>
  <c r="H27" i="67" s="1"/>
  <c r="B28" i="46"/>
  <c r="H33" i="31"/>
  <c r="I33" i="31" s="1"/>
  <c r="B32" i="24"/>
  <c r="E25" i="86"/>
  <c r="D25" i="86"/>
  <c r="D25" i="80"/>
  <c r="E25" i="80"/>
  <c r="H25" i="82"/>
  <c r="I25" i="82" s="1"/>
  <c r="D26" i="82"/>
  <c r="E26" i="82"/>
  <c r="B23" i="94"/>
  <c r="B22" i="93"/>
  <c r="B25" i="90"/>
  <c r="F25" i="90"/>
  <c r="H25" i="90" s="1"/>
  <c r="B28" i="53"/>
  <c r="D30" i="55"/>
  <c r="E30" i="55"/>
  <c r="B24" i="84"/>
  <c r="F24" i="91"/>
  <c r="H24" i="91" s="1"/>
  <c r="B24" i="91"/>
  <c r="F33" i="23"/>
  <c r="B33" i="23"/>
  <c r="I33" i="69"/>
  <c r="I26" i="65"/>
  <c r="E27" i="65"/>
  <c r="D27" i="65"/>
  <c r="F27" i="66"/>
  <c r="B27" i="66"/>
  <c r="I22" i="33"/>
  <c r="D31" i="43"/>
  <c r="D31" i="39"/>
  <c r="G29" i="55"/>
  <c r="I29" i="55" s="1"/>
  <c r="I29" i="42"/>
  <c r="E30" i="58"/>
  <c r="H29" i="58"/>
  <c r="I29" i="58" s="1"/>
  <c r="D30" i="58"/>
  <c r="B30" i="42"/>
  <c r="I25" i="75"/>
  <c r="D26" i="75"/>
  <c r="E26" i="75"/>
  <c r="I23" i="87"/>
  <c r="B27" i="61"/>
  <c r="B24" i="85"/>
  <c r="B30" i="39"/>
  <c r="B33" i="27"/>
  <c r="B31" i="22"/>
  <c r="G24" i="88"/>
  <c r="I24" i="88" s="1"/>
  <c r="B30" i="44"/>
  <c r="B22" i="95"/>
  <c r="B25" i="76"/>
  <c r="B22" i="96"/>
  <c r="B24" i="81"/>
  <c r="B28" i="72"/>
  <c r="I26" i="63"/>
  <c r="I31" i="32"/>
  <c r="B30" i="73"/>
  <c r="E28" i="64"/>
  <c r="D28" i="64"/>
  <c r="B23" i="92"/>
  <c r="B25" i="77"/>
  <c r="C40" i="17"/>
  <c r="B25" i="78"/>
  <c r="B31" i="19"/>
  <c r="D33" i="71"/>
  <c r="E33" i="71"/>
  <c r="H22" i="26"/>
  <c r="D23" i="26"/>
  <c r="D27" i="68"/>
  <c r="E27" i="68"/>
  <c r="B32" i="32"/>
  <c r="B28" i="54"/>
  <c r="F31" i="41"/>
  <c r="H31" i="41" s="1"/>
  <c r="B31" i="41"/>
  <c r="I27" i="57"/>
  <c r="E25" i="88"/>
  <c r="D25" i="88"/>
  <c r="B31" i="3"/>
  <c r="I26" i="60"/>
  <c r="B23" i="33"/>
  <c r="B27" i="63"/>
  <c r="E30" i="45"/>
  <c r="D30" i="45"/>
  <c r="B33" i="29"/>
  <c r="I30" i="19"/>
  <c r="D33" i="34"/>
  <c r="E33" i="34"/>
  <c r="E35" i="28"/>
  <c r="D35" i="28"/>
  <c r="B23" i="89"/>
  <c r="I29" i="45"/>
  <c r="B31" i="21"/>
  <c r="D34" i="31"/>
  <c r="E34" i="31"/>
  <c r="I23" i="83"/>
  <c r="E34" i="69"/>
  <c r="D34" i="69"/>
  <c r="B25" i="79"/>
  <c r="I34" i="28"/>
  <c r="G22" i="26"/>
  <c r="B28" i="57"/>
  <c r="B30" i="43"/>
  <c r="B33" i="70"/>
  <c r="E23" i="33"/>
  <c r="F23" i="33" s="1"/>
  <c r="B103" i="93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F32" i="18"/>
  <c r="I28" i="35"/>
  <c r="D24" i="87"/>
  <c r="E24" i="87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B113" i="23"/>
  <c r="B112" i="18"/>
  <c r="J110" i="35"/>
  <c r="B113" i="71"/>
  <c r="B109" i="57"/>
  <c r="B103" i="87"/>
  <c r="D104" i="25"/>
  <c r="G103" i="25"/>
  <c r="B110" i="44"/>
  <c r="J104" i="77"/>
  <c r="J107" i="54"/>
  <c r="J107" i="55"/>
  <c r="G102" i="13"/>
  <c r="D103" i="13"/>
  <c r="E103" i="13" s="1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01" i="13"/>
  <c r="J110" i="21"/>
  <c r="J103" i="80"/>
  <c r="J109" i="42"/>
  <c r="E22" i="13" l="1"/>
  <c r="F22" i="13" s="1"/>
  <c r="B22" i="13"/>
  <c r="J108" i="56"/>
  <c r="E24" i="97"/>
  <c r="F24" i="97" s="1"/>
  <c r="D25" i="97" s="1"/>
  <c r="H23" i="97"/>
  <c r="B113" i="35"/>
  <c r="G23" i="97"/>
  <c r="E113" i="35"/>
  <c r="F113" i="35" s="1"/>
  <c r="G113" i="35" s="1"/>
  <c r="I29" i="74"/>
  <c r="H22" i="25"/>
  <c r="G22" i="25"/>
  <c r="D23" i="25"/>
  <c r="G23" i="99"/>
  <c r="I23" i="99" s="1"/>
  <c r="I28" i="72"/>
  <c r="E29" i="72"/>
  <c r="D24" i="98"/>
  <c r="E24" i="98"/>
  <c r="H23" i="98"/>
  <c r="G23" i="98"/>
  <c r="B24" i="97"/>
  <c r="D24" i="99"/>
  <c r="E24" i="99"/>
  <c r="J102" i="94"/>
  <c r="J106" i="65"/>
  <c r="J106" i="62"/>
  <c r="J109" i="41"/>
  <c r="E31" i="43"/>
  <c r="F31" i="43" s="1"/>
  <c r="B105" i="81"/>
  <c r="B104" i="94"/>
  <c r="D29" i="72"/>
  <c r="B29" i="72" s="1"/>
  <c r="I30" i="44"/>
  <c r="I32" i="30"/>
  <c r="D104" i="26"/>
  <c r="G103" i="26"/>
  <c r="J102" i="95"/>
  <c r="I24" i="80"/>
  <c r="I25" i="76"/>
  <c r="E31" i="74"/>
  <c r="G27" i="67"/>
  <c r="I27" i="67" s="1"/>
  <c r="E28" i="67"/>
  <c r="D28" i="67"/>
  <c r="I28" i="46"/>
  <c r="E29" i="46"/>
  <c r="D29" i="46"/>
  <c r="E31" i="39"/>
  <c r="F31" i="39" s="1"/>
  <c r="G31" i="39" s="1"/>
  <c r="I32" i="24"/>
  <c r="E33" i="24"/>
  <c r="D33" i="24"/>
  <c r="I27" i="61"/>
  <c r="E23" i="93"/>
  <c r="D23" i="93"/>
  <c r="D24" i="94"/>
  <c r="E24" i="94"/>
  <c r="B26" i="82"/>
  <c r="B25" i="86"/>
  <c r="F25" i="86"/>
  <c r="I27" i="59"/>
  <c r="I22" i="93"/>
  <c r="F26" i="82"/>
  <c r="G26" i="82" s="1"/>
  <c r="F25" i="80"/>
  <c r="B25" i="80"/>
  <c r="I24" i="86"/>
  <c r="D31" i="42"/>
  <c r="E31" i="42"/>
  <c r="E28" i="66"/>
  <c r="D28" i="66"/>
  <c r="D34" i="23"/>
  <c r="H33" i="23"/>
  <c r="G33" i="23"/>
  <c r="E34" i="23"/>
  <c r="I27" i="63"/>
  <c r="F30" i="58"/>
  <c r="B30" i="58"/>
  <c r="B27" i="65"/>
  <c r="F27" i="65"/>
  <c r="G27" i="65" s="1"/>
  <c r="B26" i="75"/>
  <c r="F26" i="75"/>
  <c r="B30" i="55"/>
  <c r="F30" i="55"/>
  <c r="H30" i="55" s="1"/>
  <c r="I28" i="54"/>
  <c r="I30" i="73"/>
  <c r="H27" i="66"/>
  <c r="G25" i="90"/>
  <c r="I25" i="90" s="1"/>
  <c r="D26" i="90"/>
  <c r="E26" i="90"/>
  <c r="I28" i="53"/>
  <c r="D29" i="53"/>
  <c r="E29" i="53"/>
  <c r="I31" i="22"/>
  <c r="G27" i="66"/>
  <c r="D25" i="91"/>
  <c r="G24" i="91"/>
  <c r="I24" i="91" s="1"/>
  <c r="E25" i="91"/>
  <c r="I24" i="84"/>
  <c r="E25" i="84"/>
  <c r="D25" i="84"/>
  <c r="I23" i="89"/>
  <c r="I22" i="26"/>
  <c r="I25" i="78"/>
  <c r="I24" i="85"/>
  <c r="D25" i="85"/>
  <c r="E25" i="85"/>
  <c r="E28" i="61"/>
  <c r="D28" i="61"/>
  <c r="I22" i="96"/>
  <c r="D23" i="96"/>
  <c r="E23" i="96"/>
  <c r="E31" i="44"/>
  <c r="D31" i="44"/>
  <c r="E32" i="22"/>
  <c r="D32" i="22"/>
  <c r="I26" i="68"/>
  <c r="I25" i="77"/>
  <c r="I24" i="81"/>
  <c r="E25" i="81"/>
  <c r="D25" i="81"/>
  <c r="E26" i="76"/>
  <c r="D26" i="76"/>
  <c r="I22" i="95"/>
  <c r="D23" i="95"/>
  <c r="E23" i="95"/>
  <c r="I33" i="27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B27" i="60"/>
  <c r="D32" i="21"/>
  <c r="E32" i="21"/>
  <c r="B30" i="45"/>
  <c r="F30" i="45"/>
  <c r="E32" i="17"/>
  <c r="D32" i="17"/>
  <c r="F28" i="64"/>
  <c r="G28" i="64" s="1"/>
  <c r="B28" i="64"/>
  <c r="I25" i="79"/>
  <c r="E26" i="79"/>
  <c r="D26" i="79"/>
  <c r="B24" i="83"/>
  <c r="I32" i="34"/>
  <c r="B30" i="74"/>
  <c r="I31" i="3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B33" i="71"/>
  <c r="F33" i="71"/>
  <c r="H33" i="71" s="1"/>
  <c r="B33" i="30"/>
  <c r="I31" i="19"/>
  <c r="D32" i="19"/>
  <c r="E32" i="19"/>
  <c r="E26" i="78"/>
  <c r="D26" i="78"/>
  <c r="I27" i="64"/>
  <c r="D24" i="92"/>
  <c r="E24" i="92"/>
  <c r="B34" i="69"/>
  <c r="F35" i="28"/>
  <c r="B35" i="28"/>
  <c r="D24" i="89"/>
  <c r="E24" i="89"/>
  <c r="B31" i="43"/>
  <c r="D28" i="63"/>
  <c r="E28" i="63"/>
  <c r="F25" i="88"/>
  <c r="G25" i="88" s="1"/>
  <c r="B25" i="88"/>
  <c r="E23" i="26"/>
  <c r="F23" i="26" s="1"/>
  <c r="B23" i="26"/>
  <c r="I32" i="71"/>
  <c r="D26" i="77"/>
  <c r="E26" i="77"/>
  <c r="I23" i="92"/>
  <c r="E31" i="73"/>
  <c r="D31" i="73"/>
  <c r="J110" i="19"/>
  <c r="J109" i="43"/>
  <c r="J107" i="72"/>
  <c r="J106" i="64"/>
  <c r="J106" i="61"/>
  <c r="J102" i="84"/>
  <c r="J102" i="90"/>
  <c r="J105" i="68"/>
  <c r="J112" i="69"/>
  <c r="J112" i="70"/>
  <c r="J106" i="60"/>
  <c r="B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B31" i="20"/>
  <c r="J102" i="86"/>
  <c r="J112" i="29"/>
  <c r="B24" i="87"/>
  <c r="F24" i="87"/>
  <c r="H32" i="18"/>
  <c r="J108" i="74"/>
  <c r="J104" i="79"/>
  <c r="J102" i="92"/>
  <c r="B108" i="62"/>
  <c r="J111" i="31"/>
  <c r="J110" i="20"/>
  <c r="J104" i="78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J108" i="57"/>
  <c r="J107" i="59"/>
  <c r="J111" i="35"/>
  <c r="J112" i="71"/>
  <c r="B106" i="75"/>
  <c r="B103" i="33"/>
  <c r="J113" i="28"/>
  <c r="J103" i="82"/>
  <c r="B111" i="42"/>
  <c r="B109" i="55"/>
  <c r="J102" i="96"/>
  <c r="B106" i="76"/>
  <c r="B112" i="21"/>
  <c r="J105" i="67"/>
  <c r="I102" i="13"/>
  <c r="H102" i="13"/>
  <c r="B104" i="25"/>
  <c r="I102" i="33"/>
  <c r="H102" i="33"/>
  <c r="J109" i="44"/>
  <c r="B113" i="24"/>
  <c r="B105" i="80"/>
  <c r="H103" i="25"/>
  <c r="I103" i="25"/>
  <c r="J110" i="3"/>
  <c r="B109" i="54"/>
  <c r="J102" i="87"/>
  <c r="E103" i="33"/>
  <c r="F103" i="33" s="1"/>
  <c r="B106" i="77"/>
  <c r="B105" i="83"/>
  <c r="F103" i="13"/>
  <c r="B103" i="13"/>
  <c r="I112" i="35"/>
  <c r="H112" i="35"/>
  <c r="E104" i="25"/>
  <c r="F104" i="25" s="1"/>
  <c r="D23" i="13" l="1"/>
  <c r="H22" i="13"/>
  <c r="G22" i="13"/>
  <c r="I23" i="97"/>
  <c r="B114" i="35"/>
  <c r="E114" i="35"/>
  <c r="F114" i="35" s="1"/>
  <c r="E115" i="35" s="1"/>
  <c r="F115" i="35" s="1"/>
  <c r="F29" i="72"/>
  <c r="G29" i="72" s="1"/>
  <c r="I22" i="25"/>
  <c r="J111" i="18"/>
  <c r="J112" i="23"/>
  <c r="E23" i="25"/>
  <c r="F23" i="25" s="1"/>
  <c r="B23" i="25"/>
  <c r="G34" i="69"/>
  <c r="I34" i="69" s="1"/>
  <c r="I31" i="17"/>
  <c r="G24" i="97"/>
  <c r="I30" i="39"/>
  <c r="E32" i="43"/>
  <c r="G31" i="43"/>
  <c r="H31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I30" i="42"/>
  <c r="D31" i="74"/>
  <c r="F31" i="74" s="1"/>
  <c r="H31" i="74" s="1"/>
  <c r="I31" i="21"/>
  <c r="F32" i="3"/>
  <c r="D33" i="3" s="1"/>
  <c r="B104" i="26"/>
  <c r="E104" i="26"/>
  <c r="F104" i="26" s="1"/>
  <c r="H103" i="26"/>
  <c r="I103" i="26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D27" i="82"/>
  <c r="E27" i="82"/>
  <c r="H26" i="82"/>
  <c r="I26" i="82" s="1"/>
  <c r="B23" i="93"/>
  <c r="F23" i="93"/>
  <c r="G23" i="93" s="1"/>
  <c r="I33" i="30"/>
  <c r="H25" i="80"/>
  <c r="G25" i="86"/>
  <c r="D26" i="86"/>
  <c r="H25" i="86"/>
  <c r="E26" i="86"/>
  <c r="I23" i="94"/>
  <c r="B25" i="91"/>
  <c r="F25" i="91"/>
  <c r="H25" i="91" s="1"/>
  <c r="I31" i="20"/>
  <c r="H28" i="64"/>
  <c r="I28" i="64" s="1"/>
  <c r="I27" i="66"/>
  <c r="D27" i="75"/>
  <c r="E27" i="75"/>
  <c r="I33" i="23"/>
  <c r="F29" i="53"/>
  <c r="H29" i="53" s="1"/>
  <c r="B29" i="53"/>
  <c r="H25" i="88"/>
  <c r="I25" i="88" s="1"/>
  <c r="I27" i="60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I24" i="83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I28" i="56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D25" i="87"/>
  <c r="E25" i="87"/>
  <c r="D28" i="62"/>
  <c r="E28" i="62"/>
  <c r="J103" i="89"/>
  <c r="J104" i="81"/>
  <c r="E32" i="35"/>
  <c r="F32" i="35" s="1"/>
  <c r="G31" i="35"/>
  <c r="H31" i="35"/>
  <c r="B32" i="35"/>
  <c r="G24" i="87"/>
  <c r="D32" i="20"/>
  <c r="E32" i="20"/>
  <c r="B28" i="59"/>
  <c r="F28" i="59"/>
  <c r="G28" i="59" s="1"/>
  <c r="I30" i="35"/>
  <c r="B33" i="18"/>
  <c r="F33" i="18"/>
  <c r="G33" i="18" s="1"/>
  <c r="I32" i="18"/>
  <c r="J107" i="62"/>
  <c r="J103" i="91"/>
  <c r="H24" i="87"/>
  <c r="B112" i="34"/>
  <c r="B113" i="31"/>
  <c r="B105" i="85"/>
  <c r="B112" i="19"/>
  <c r="B108" i="64"/>
  <c r="B104" i="90"/>
  <c r="B104" i="86"/>
  <c r="B111" i="43"/>
  <c r="B104" i="88"/>
  <c r="B114" i="27"/>
  <c r="B114" i="30"/>
  <c r="B108" i="61"/>
  <c r="B111" i="39"/>
  <c r="B109" i="53"/>
  <c r="B109" i="72"/>
  <c r="J109" i="45"/>
  <c r="J111" i="22"/>
  <c r="B106" i="78"/>
  <c r="B108" i="63"/>
  <c r="J110" i="41"/>
  <c r="B113" i="32"/>
  <c r="B114" i="70"/>
  <c r="B107" i="66"/>
  <c r="B112" i="20"/>
  <c r="B110" i="74"/>
  <c r="B104" i="84"/>
  <c r="B109" i="46"/>
  <c r="B114" i="69"/>
  <c r="B107" i="68"/>
  <c r="B106" i="79"/>
  <c r="B114" i="29"/>
  <c r="B104" i="92"/>
  <c r="B109" i="58"/>
  <c r="B108" i="60"/>
  <c r="J103" i="25"/>
  <c r="J105" i="76"/>
  <c r="B111" i="44"/>
  <c r="D105" i="25"/>
  <c r="G104" i="25"/>
  <c r="J110" i="42"/>
  <c r="J112" i="24"/>
  <c r="J102" i="33"/>
  <c r="J112" i="35"/>
  <c r="G103" i="13"/>
  <c r="D104" i="13"/>
  <c r="B107" i="67"/>
  <c r="B115" i="28"/>
  <c r="J102" i="13"/>
  <c r="J104" i="80"/>
  <c r="J111" i="17"/>
  <c r="J105" i="75"/>
  <c r="G103" i="33"/>
  <c r="D104" i="33"/>
  <c r="E104" i="33" s="1"/>
  <c r="J111" i="21"/>
  <c r="J108" i="54"/>
  <c r="B104" i="87"/>
  <c r="J105" i="77"/>
  <c r="I113" i="35"/>
  <c r="H113" i="35"/>
  <c r="J104" i="83"/>
  <c r="J108" i="55"/>
  <c r="B112" i="3"/>
  <c r="B105" i="82"/>
  <c r="I22" i="13" l="1"/>
  <c r="E23" i="13"/>
  <c r="F23" i="13" s="1"/>
  <c r="B23" i="13"/>
  <c r="B115" i="35"/>
  <c r="G114" i="35"/>
  <c r="I114" i="35" s="1"/>
  <c r="N88" i="35" s="1"/>
  <c r="E30" i="72"/>
  <c r="D30" i="72"/>
  <c r="B30" i="72" s="1"/>
  <c r="I25" i="80"/>
  <c r="H29" i="72"/>
  <c r="I29" i="72" s="1"/>
  <c r="J110" i="73"/>
  <c r="H23" i="25"/>
  <c r="G23" i="25"/>
  <c r="D24" i="25"/>
  <c r="I31" i="43"/>
  <c r="H24" i="99"/>
  <c r="I24" i="99" s="1"/>
  <c r="I24" i="97"/>
  <c r="D26" i="97"/>
  <c r="B26" i="97" s="1"/>
  <c r="G25" i="97"/>
  <c r="H31" i="42"/>
  <c r="H32" i="3"/>
  <c r="E32" i="42"/>
  <c r="F32" i="42" s="1"/>
  <c r="G32" i="42" s="1"/>
  <c r="G32" i="3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B31" i="74"/>
  <c r="I30" i="74"/>
  <c r="G31" i="42"/>
  <c r="G33" i="24"/>
  <c r="I33" i="24" s="1"/>
  <c r="H29" i="46"/>
  <c r="I29" i="46" s="1"/>
  <c r="H31" i="44"/>
  <c r="I31" i="44" s="1"/>
  <c r="E33" i="19"/>
  <c r="J103" i="26"/>
  <c r="D105" i="26"/>
  <c r="G104" i="26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J113" i="70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N6" i="35" s="1"/>
  <c r="G32" i="35"/>
  <c r="N5" i="35" s="1"/>
  <c r="J111" i="19"/>
  <c r="J112" i="31"/>
  <c r="J103" i="92"/>
  <c r="J113" i="29"/>
  <c r="J108" i="72"/>
  <c r="J112" i="32"/>
  <c r="D34" i="18"/>
  <c r="E34" i="18"/>
  <c r="H28" i="59"/>
  <c r="I28" i="59" s="1"/>
  <c r="J108" i="46"/>
  <c r="J109" i="74"/>
  <c r="J107" i="61"/>
  <c r="J106" i="68"/>
  <c r="J107" i="63"/>
  <c r="J113" i="30"/>
  <c r="J103" i="88"/>
  <c r="J113" i="69"/>
  <c r="J111" i="34"/>
  <c r="J110" i="43"/>
  <c r="J105" i="78"/>
  <c r="J103" i="84"/>
  <c r="J108" i="58"/>
  <c r="J105" i="79"/>
  <c r="J107" i="60"/>
  <c r="J113" i="27"/>
  <c r="J104" i="82"/>
  <c r="B105" i="25"/>
  <c r="B104" i="13"/>
  <c r="B116" i="35"/>
  <c r="G115" i="35"/>
  <c r="E116" i="35"/>
  <c r="F116" i="35" s="1"/>
  <c r="J106" i="67"/>
  <c r="J113" i="35"/>
  <c r="B104" i="33"/>
  <c r="F104" i="33"/>
  <c r="J110" i="44"/>
  <c r="H103" i="13"/>
  <c r="I103" i="13"/>
  <c r="J103" i="87"/>
  <c r="E105" i="25"/>
  <c r="F105" i="25" s="1"/>
  <c r="H103" i="33"/>
  <c r="I103" i="33"/>
  <c r="E104" i="13"/>
  <c r="F104" i="13" s="1"/>
  <c r="J114" i="28"/>
  <c r="J111" i="3"/>
  <c r="I104" i="25"/>
  <c r="H104" i="25"/>
  <c r="N7" i="35" l="1"/>
  <c r="N89" i="35"/>
  <c r="H114" i="35"/>
  <c r="H23" i="13"/>
  <c r="G23" i="13"/>
  <c r="D24" i="13"/>
  <c r="F30" i="72"/>
  <c r="D31" i="72" s="1"/>
  <c r="J103" i="94"/>
  <c r="E33" i="43"/>
  <c r="I32" i="3"/>
  <c r="I23" i="25"/>
  <c r="E24" i="25"/>
  <c r="F24" i="25" s="1"/>
  <c r="G24" i="25" s="1"/>
  <c r="B24" i="25"/>
  <c r="F26" i="97"/>
  <c r="G26" i="97" s="1"/>
  <c r="F33" i="19"/>
  <c r="H33" i="19" s="1"/>
  <c r="I31" i="42"/>
  <c r="H32" i="43"/>
  <c r="I32" i="43" s="1"/>
  <c r="D33" i="43"/>
  <c r="B33" i="43" s="1"/>
  <c r="I28" i="66"/>
  <c r="F25" i="99"/>
  <c r="D26" i="99" s="1"/>
  <c r="B25" i="99"/>
  <c r="I25" i="97"/>
  <c r="F25" i="98"/>
  <c r="G25" i="98" s="1"/>
  <c r="B25" i="98"/>
  <c r="I24" i="98"/>
  <c r="G26" i="80"/>
  <c r="I26" i="80" s="1"/>
  <c r="I32" i="17"/>
  <c r="B33" i="19"/>
  <c r="I104" i="26"/>
  <c r="H104" i="26"/>
  <c r="B105" i="26"/>
  <c r="E105" i="26"/>
  <c r="F105" i="26" s="1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7" i="82"/>
  <c r="I27" i="82" s="1"/>
  <c r="D27" i="80"/>
  <c r="E27" i="80"/>
  <c r="G31" i="58"/>
  <c r="D32" i="58"/>
  <c r="E32" i="58"/>
  <c r="G33" i="3"/>
  <c r="I33" i="3" s="1"/>
  <c r="H32" i="42"/>
  <c r="I32" i="42" s="1"/>
  <c r="D33" i="42"/>
  <c r="E33" i="42"/>
  <c r="F26" i="91"/>
  <c r="H26" i="91" s="1"/>
  <c r="B26" i="91"/>
  <c r="B27" i="90"/>
  <c r="F27" i="90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H33" i="35"/>
  <c r="G33" i="35"/>
  <c r="E34" i="35"/>
  <c r="F34" i="35" s="1"/>
  <c r="B34" i="35"/>
  <c r="E29" i="62"/>
  <c r="D29" i="62"/>
  <c r="B105" i="86"/>
  <c r="B111" i="74"/>
  <c r="D106" i="25"/>
  <c r="G105" i="25"/>
  <c r="J103" i="13"/>
  <c r="I115" i="35"/>
  <c r="H115" i="35"/>
  <c r="D105" i="13"/>
  <c r="E105" i="13" s="1"/>
  <c r="G104" i="13"/>
  <c r="D105" i="33"/>
  <c r="E105" i="33" s="1"/>
  <c r="G104" i="33"/>
  <c r="J104" i="25"/>
  <c r="J103" i="33"/>
  <c r="E117" i="35"/>
  <c r="F117" i="35" s="1"/>
  <c r="B117" i="35"/>
  <c r="G116" i="35"/>
  <c r="F37" i="36"/>
  <c r="G37" i="36" l="1"/>
  <c r="J114" i="35"/>
  <c r="M88" i="35"/>
  <c r="H30" i="72"/>
  <c r="G30" i="72"/>
  <c r="E31" i="72"/>
  <c r="F31" i="72" s="1"/>
  <c r="I23" i="13"/>
  <c r="E24" i="13"/>
  <c r="F24" i="13" s="1"/>
  <c r="B24" i="13"/>
  <c r="G33" i="19"/>
  <c r="I33" i="19" s="1"/>
  <c r="F33" i="43"/>
  <c r="G33" i="43" s="1"/>
  <c r="D27" i="97"/>
  <c r="B27" i="97" s="1"/>
  <c r="E34" i="19"/>
  <c r="D34" i="19"/>
  <c r="H26" i="97"/>
  <c r="I26" i="97" s="1"/>
  <c r="E27" i="97"/>
  <c r="H24" i="25"/>
  <c r="I24" i="25" s="1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D26" i="98"/>
  <c r="E26" i="98"/>
  <c r="E26" i="99"/>
  <c r="F26" i="99" s="1"/>
  <c r="B26" i="99"/>
  <c r="G24" i="95"/>
  <c r="I24" i="95" s="1"/>
  <c r="H26" i="85"/>
  <c r="G26" i="85"/>
  <c r="H30" i="46"/>
  <c r="I30" i="46" s="1"/>
  <c r="G34" i="32"/>
  <c r="I34" i="32" s="1"/>
  <c r="D106" i="26"/>
  <c r="G105" i="26"/>
  <c r="J104" i="26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I33" i="21" s="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G26" i="8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12" i="34"/>
  <c r="E35" i="35"/>
  <c r="F35" i="35" s="1"/>
  <c r="B35" i="35"/>
  <c r="G34" i="35"/>
  <c r="H34" i="35"/>
  <c r="B33" i="20"/>
  <c r="F33" i="20"/>
  <c r="G33" i="20" s="1"/>
  <c r="B29" i="62"/>
  <c r="F29" i="62"/>
  <c r="H29" i="62" s="1"/>
  <c r="J104" i="86"/>
  <c r="J110" i="74"/>
  <c r="I33" i="35"/>
  <c r="B26" i="87"/>
  <c r="F26" i="87"/>
  <c r="G26" i="87" s="1"/>
  <c r="D35" i="18"/>
  <c r="E35" i="18"/>
  <c r="E30" i="59"/>
  <c r="D30" i="59"/>
  <c r="G117" i="35"/>
  <c r="E118" i="35"/>
  <c r="F118" i="35" s="1"/>
  <c r="B118" i="35"/>
  <c r="H104" i="33"/>
  <c r="I104" i="33"/>
  <c r="H104" i="13"/>
  <c r="I104" i="13"/>
  <c r="I105" i="25"/>
  <c r="H105" i="25"/>
  <c r="B106" i="25"/>
  <c r="H116" i="35"/>
  <c r="I116" i="35"/>
  <c r="F105" i="33"/>
  <c r="B105" i="33"/>
  <c r="F105" i="13"/>
  <c r="B105" i="13"/>
  <c r="J115" i="35"/>
  <c r="E106" i="25"/>
  <c r="F106" i="25" s="1"/>
  <c r="M89" i="35" l="1"/>
  <c r="O88" i="35"/>
  <c r="O89" i="35" s="1"/>
  <c r="I30" i="72"/>
  <c r="D34" i="43"/>
  <c r="B34" i="43" s="1"/>
  <c r="H33" i="43"/>
  <c r="I33" i="43" s="1"/>
  <c r="G24" i="13"/>
  <c r="N5" i="13" s="1"/>
  <c r="H24" i="13"/>
  <c r="N6" i="13" s="1"/>
  <c r="D25" i="13"/>
  <c r="E34" i="43"/>
  <c r="F27" i="97"/>
  <c r="D28" i="97" s="1"/>
  <c r="B28" i="97" s="1"/>
  <c r="F34" i="19"/>
  <c r="G34" i="19" s="1"/>
  <c r="B34" i="19"/>
  <c r="F25" i="95"/>
  <c r="G25" i="95" s="1"/>
  <c r="E26" i="25"/>
  <c r="F26" i="25" s="1"/>
  <c r="D27" i="25" s="1"/>
  <c r="B25" i="25"/>
  <c r="G25" i="25"/>
  <c r="H25" i="25"/>
  <c r="I25" i="99"/>
  <c r="I26" i="85"/>
  <c r="D27" i="99"/>
  <c r="G26" i="99"/>
  <c r="H26" i="99"/>
  <c r="B26" i="98"/>
  <c r="F26" i="98"/>
  <c r="H26" i="98" s="1"/>
  <c r="D28" i="80"/>
  <c r="B28" i="80" s="1"/>
  <c r="B27" i="85"/>
  <c r="E28" i="80"/>
  <c r="G27" i="80"/>
  <c r="I27" i="80" s="1"/>
  <c r="H105" i="26"/>
  <c r="I105" i="26"/>
  <c r="B106" i="26"/>
  <c r="E106" i="26"/>
  <c r="F106" i="26" s="1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17"/>
  <c r="G34" i="17" s="1"/>
  <c r="C43" i="17"/>
  <c r="B34" i="17"/>
  <c r="E30" i="68"/>
  <c r="D30" i="68"/>
  <c r="J104" i="13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G29" i="62"/>
  <c r="I29" i="62" s="1"/>
  <c r="E34" i="20"/>
  <c r="D34" i="20"/>
  <c r="J116" i="35"/>
  <c r="J104" i="33"/>
  <c r="E119" i="35"/>
  <c r="F119" i="35" s="1"/>
  <c r="B119" i="35"/>
  <c r="G118" i="35"/>
  <c r="G105" i="13"/>
  <c r="D106" i="13"/>
  <c r="E106" i="13" s="1"/>
  <c r="J105" i="25"/>
  <c r="H117" i="35"/>
  <c r="I117" i="35"/>
  <c r="D107" i="25"/>
  <c r="E107" i="25" s="1"/>
  <c r="G106" i="25"/>
  <c r="G105" i="33"/>
  <c r="D106" i="33"/>
  <c r="E106" i="33" s="1"/>
  <c r="I37" i="36"/>
  <c r="N7" i="13" l="1"/>
  <c r="F34" i="43"/>
  <c r="G34" i="43" s="1"/>
  <c r="E28" i="97"/>
  <c r="F28" i="97" s="1"/>
  <c r="D29" i="97" s="1"/>
  <c r="I24" i="13"/>
  <c r="B25" i="13"/>
  <c r="E25" i="13"/>
  <c r="F25" i="13" s="1"/>
  <c r="H27" i="97"/>
  <c r="G27" i="97"/>
  <c r="H34" i="19"/>
  <c r="I34" i="19" s="1"/>
  <c r="E35" i="19"/>
  <c r="I36" i="69"/>
  <c r="D35" i="19"/>
  <c r="B35" i="19" s="1"/>
  <c r="H26" i="25"/>
  <c r="G26" i="25"/>
  <c r="H25" i="95"/>
  <c r="I25" i="95" s="1"/>
  <c r="E26" i="95"/>
  <c r="D26" i="95"/>
  <c r="B26" i="95" s="1"/>
  <c r="I25" i="25"/>
  <c r="G26" i="98"/>
  <c r="I26" i="98" s="1"/>
  <c r="F28" i="80"/>
  <c r="E29" i="80" s="1"/>
  <c r="I26" i="99"/>
  <c r="D27" i="98"/>
  <c r="E27" i="98"/>
  <c r="E27" i="99"/>
  <c r="F27" i="99" s="1"/>
  <c r="D28" i="99" s="1"/>
  <c r="B27" i="99"/>
  <c r="I35" i="35"/>
  <c r="H30" i="67"/>
  <c r="I30" i="67" s="1"/>
  <c r="H30" i="59"/>
  <c r="I30" i="59" s="1"/>
  <c r="G35" i="18"/>
  <c r="I35" i="18" s="1"/>
  <c r="D107" i="26"/>
  <c r="G106" i="26"/>
  <c r="J105" i="26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H36" i="35"/>
  <c r="E37" i="35"/>
  <c r="F37" i="35" s="1"/>
  <c r="B37" i="35"/>
  <c r="G36" i="35"/>
  <c r="B30" i="62"/>
  <c r="F30" i="62"/>
  <c r="B34" i="20"/>
  <c r="F34" i="20"/>
  <c r="G34" i="20" s="1"/>
  <c r="D36" i="18"/>
  <c r="E36" i="18"/>
  <c r="B27" i="87"/>
  <c r="F27" i="87"/>
  <c r="G27" i="87" s="1"/>
  <c r="E31" i="59"/>
  <c r="D31" i="59"/>
  <c r="J117" i="35"/>
  <c r="I106" i="25"/>
  <c r="H106" i="25"/>
  <c r="F106" i="13"/>
  <c r="B106" i="13"/>
  <c r="B107" i="25"/>
  <c r="F107" i="25"/>
  <c r="H105" i="13"/>
  <c r="I105" i="13"/>
  <c r="H118" i="35"/>
  <c r="I118" i="35"/>
  <c r="E120" i="35"/>
  <c r="F120" i="35" s="1"/>
  <c r="B120" i="35"/>
  <c r="G119" i="35"/>
  <c r="H105" i="33"/>
  <c r="I105" i="33"/>
  <c r="B106" i="33"/>
  <c r="F106" i="33"/>
  <c r="D35" i="43" l="1"/>
  <c r="B35" i="43" s="1"/>
  <c r="E35" i="43"/>
  <c r="H34" i="43"/>
  <c r="I34" i="43" s="1"/>
  <c r="D26" i="13"/>
  <c r="G25" i="13"/>
  <c r="H25" i="13"/>
  <c r="I27" i="97"/>
  <c r="H28" i="97"/>
  <c r="F35" i="19"/>
  <c r="G35" i="19" s="1"/>
  <c r="G28" i="97"/>
  <c r="I26" i="25"/>
  <c r="F26" i="95"/>
  <c r="G26" i="95" s="1"/>
  <c r="I28" i="79"/>
  <c r="H28" i="80"/>
  <c r="G28" i="80"/>
  <c r="D29" i="80"/>
  <c r="B29" i="80" s="1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G30" i="60"/>
  <c r="D31" i="60"/>
  <c r="F31" i="60" s="1"/>
  <c r="G31" i="60" s="1"/>
  <c r="H30" i="60"/>
  <c r="I35" i="32"/>
  <c r="I33" i="73"/>
  <c r="B107" i="26"/>
  <c r="E107" i="26"/>
  <c r="F107" i="26" s="1"/>
  <c r="I106" i="26"/>
  <c r="H106" i="26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H27" i="25"/>
  <c r="D28" i="25"/>
  <c r="E28" i="25" s="1"/>
  <c r="G27" i="25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I26" i="33"/>
  <c r="F36" i="32"/>
  <c r="G36" i="32" s="1"/>
  <c r="B36" i="32"/>
  <c r="B29" i="79"/>
  <c r="F29" i="79"/>
  <c r="G29" i="79" s="1"/>
  <c r="J118" i="35"/>
  <c r="B31" i="59"/>
  <c r="F31" i="59"/>
  <c r="H31" i="59" s="1"/>
  <c r="E31" i="62"/>
  <c r="D31" i="62"/>
  <c r="E38" i="35"/>
  <c r="F38" i="35" s="1"/>
  <c r="H37" i="35"/>
  <c r="G37" i="35"/>
  <c r="B38" i="35"/>
  <c r="D28" i="87"/>
  <c r="E28" i="87"/>
  <c r="I36" i="35"/>
  <c r="E35" i="20"/>
  <c r="D35" i="20"/>
  <c r="G30" i="62"/>
  <c r="F36" i="18"/>
  <c r="G36" i="18" s="1"/>
  <c r="B36" i="18"/>
  <c r="H30" i="62"/>
  <c r="J105" i="33"/>
  <c r="J105" i="13"/>
  <c r="G106" i="33"/>
  <c r="D107" i="33"/>
  <c r="E107" i="33" s="1"/>
  <c r="E121" i="35"/>
  <c r="F121" i="35" s="1"/>
  <c r="B121" i="35"/>
  <c r="G120" i="35"/>
  <c r="J106" i="25"/>
  <c r="D108" i="25"/>
  <c r="G107" i="25"/>
  <c r="I119" i="35"/>
  <c r="H119" i="35"/>
  <c r="G106" i="13"/>
  <c r="D107" i="13"/>
  <c r="F35" i="43" l="1"/>
  <c r="H35" i="43" s="1"/>
  <c r="I25" i="13"/>
  <c r="E26" i="13"/>
  <c r="F26" i="13" s="1"/>
  <c r="B26" i="13"/>
  <c r="D36" i="19"/>
  <c r="B36" i="19" s="1"/>
  <c r="H26" i="95"/>
  <c r="I26" i="95" s="1"/>
  <c r="E27" i="95"/>
  <c r="D27" i="95"/>
  <c r="H35" i="19"/>
  <c r="I35" i="19" s="1"/>
  <c r="E36" i="19"/>
  <c r="I28" i="97"/>
  <c r="I28" i="80"/>
  <c r="I26" i="26"/>
  <c r="F29" i="80"/>
  <c r="H29" i="80" s="1"/>
  <c r="B31" i="60"/>
  <c r="I30" i="60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9" i="82"/>
  <c r="H31" i="67"/>
  <c r="I31" i="67" s="1"/>
  <c r="H32" i="46"/>
  <c r="I32" i="46" s="1"/>
  <c r="J106" i="26"/>
  <c r="D108" i="26"/>
  <c r="B108" i="26" s="1"/>
  <c r="G107" i="26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B32" i="64"/>
  <c r="F32" i="64"/>
  <c r="G32" i="64" s="1"/>
  <c r="F37" i="34"/>
  <c r="B37" i="34"/>
  <c r="H31" i="63"/>
  <c r="I31" i="63" s="1"/>
  <c r="B35" i="20"/>
  <c r="F35" i="20"/>
  <c r="I37" i="35"/>
  <c r="E37" i="18"/>
  <c r="D37" i="18"/>
  <c r="H36" i="18"/>
  <c r="I36" i="18" s="1"/>
  <c r="B39" i="35"/>
  <c r="H38" i="35"/>
  <c r="E39" i="35"/>
  <c r="F39" i="35" s="1"/>
  <c r="G38" i="35"/>
  <c r="F28" i="87"/>
  <c r="B28" i="87"/>
  <c r="B31" i="62"/>
  <c r="F31" i="62"/>
  <c r="G31" i="62" s="1"/>
  <c r="D32" i="59"/>
  <c r="E32" i="59"/>
  <c r="I106" i="13"/>
  <c r="N88" i="13" s="1"/>
  <c r="H106" i="13"/>
  <c r="M88" i="13" s="1"/>
  <c r="M89" i="13" s="1"/>
  <c r="J119" i="35"/>
  <c r="I120" i="35"/>
  <c r="H120" i="35"/>
  <c r="H106" i="33"/>
  <c r="I106" i="33"/>
  <c r="B107" i="13"/>
  <c r="B108" i="25"/>
  <c r="H107" i="25"/>
  <c r="I107" i="25"/>
  <c r="E107" i="13"/>
  <c r="F107" i="13" s="1"/>
  <c r="E108" i="25"/>
  <c r="F108" i="25" s="1"/>
  <c r="E122" i="35"/>
  <c r="F122" i="35" s="1"/>
  <c r="B122" i="35"/>
  <c r="G121" i="35"/>
  <c r="F107" i="33"/>
  <c r="B107" i="33"/>
  <c r="N89" i="13" l="1"/>
  <c r="O88" i="13"/>
  <c r="O89" i="13" s="1"/>
  <c r="E36" i="43"/>
  <c r="D36" i="43"/>
  <c r="B36" i="43" s="1"/>
  <c r="G35" i="43"/>
  <c r="I35" i="43" s="1"/>
  <c r="G26" i="13"/>
  <c r="D27" i="13"/>
  <c r="H26" i="13"/>
  <c r="F36" i="19"/>
  <c r="G36" i="19" s="1"/>
  <c r="F27" i="95"/>
  <c r="H27" i="95" s="1"/>
  <c r="B27" i="95"/>
  <c r="D30" i="80"/>
  <c r="B30" i="80" s="1"/>
  <c r="G29" i="80"/>
  <c r="I29" i="80" s="1"/>
  <c r="E30" i="80"/>
  <c r="I29" i="97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I26" i="93"/>
  <c r="G31" i="65"/>
  <c r="I31" i="65" s="1"/>
  <c r="I107" i="26"/>
  <c r="H107" i="26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90"/>
  <c r="B30" i="90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O87" i="17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N17" i="2"/>
  <c r="R132" i="2" s="1"/>
  <c r="H39" i="28"/>
  <c r="I39" i="28" s="1"/>
  <c r="B30" i="79"/>
  <c r="F30" i="79"/>
  <c r="H30" i="79" s="1"/>
  <c r="G34" i="45"/>
  <c r="I34" i="45" s="1"/>
  <c r="D38" i="30"/>
  <c r="E38" i="30"/>
  <c r="F36" i="17"/>
  <c r="G36" i="17" s="1"/>
  <c r="B36" i="17"/>
  <c r="C45" i="17"/>
  <c r="G29" i="88"/>
  <c r="I29" i="88" s="1"/>
  <c r="I27" i="92"/>
  <c r="H37" i="71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B32" i="59"/>
  <c r="F32" i="59"/>
  <c r="H32" i="59" s="1"/>
  <c r="E32" i="62"/>
  <c r="D32" i="62"/>
  <c r="G28" i="87"/>
  <c r="H35" i="20"/>
  <c r="J120" i="35"/>
  <c r="G107" i="13"/>
  <c r="D108" i="13"/>
  <c r="E108" i="13" s="1"/>
  <c r="G108" i="25"/>
  <c r="D109" i="25"/>
  <c r="E109" i="25" s="1"/>
  <c r="G122" i="35"/>
  <c r="E123" i="35"/>
  <c r="F123" i="35" s="1"/>
  <c r="B123" i="35"/>
  <c r="J107" i="25"/>
  <c r="J106" i="13"/>
  <c r="G107" i="33"/>
  <c r="D108" i="33"/>
  <c r="H121" i="35"/>
  <c r="I121" i="35"/>
  <c r="J106" i="33"/>
  <c r="F19" i="36"/>
  <c r="F36" i="43" l="1"/>
  <c r="G36" i="43" s="1"/>
  <c r="D28" i="95"/>
  <c r="B28" i="95" s="1"/>
  <c r="G27" i="95"/>
  <c r="I27" i="95" s="1"/>
  <c r="E28" i="95"/>
  <c r="I26" i="13"/>
  <c r="E37" i="19"/>
  <c r="D37" i="19"/>
  <c r="B37" i="19" s="1"/>
  <c r="H36" i="19"/>
  <c r="I36" i="19" s="1"/>
  <c r="E27" i="13"/>
  <c r="F27" i="13" s="1"/>
  <c r="B27" i="13"/>
  <c r="I29" i="85"/>
  <c r="F30" i="80"/>
  <c r="G30" i="80" s="1"/>
  <c r="G28" i="94"/>
  <c r="I28" i="94" s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J107" i="26"/>
  <c r="G33" i="46"/>
  <c r="I33" i="46" s="1"/>
  <c r="H37" i="24"/>
  <c r="I37" i="24" s="1"/>
  <c r="H36" i="22"/>
  <c r="I36" i="22" s="1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F30" i="86"/>
  <c r="H30" i="86" s="1"/>
  <c r="B30" i="86"/>
  <c r="E29" i="94"/>
  <c r="D29" i="94"/>
  <c r="I35" i="20"/>
  <c r="F31" i="82"/>
  <c r="B31" i="82"/>
  <c r="G27" i="93"/>
  <c r="I27" i="93" s="1"/>
  <c r="E28" i="93"/>
  <c r="D28" i="93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E33" i="66"/>
  <c r="D33" i="66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29" i="92"/>
  <c r="E29" i="92"/>
  <c r="B33" i="56"/>
  <c r="F33" i="56"/>
  <c r="H33" i="56" s="1"/>
  <c r="D33" i="60"/>
  <c r="E33" i="60"/>
  <c r="F38" i="30"/>
  <c r="H38" i="30" s="1"/>
  <c r="B38" i="30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21" i="35"/>
  <c r="E38" i="18"/>
  <c r="D38" i="18"/>
  <c r="F32" i="62"/>
  <c r="G32" i="62" s="1"/>
  <c r="B32" i="62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I107" i="33"/>
  <c r="H107" i="33"/>
  <c r="I108" i="25"/>
  <c r="H108" i="25"/>
  <c r="B124" i="35"/>
  <c r="E124" i="35"/>
  <c r="F124" i="35" s="1"/>
  <c r="G123" i="35"/>
  <c r="F108" i="13"/>
  <c r="B108" i="13"/>
  <c r="B108" i="33"/>
  <c r="E108" i="33"/>
  <c r="F108" i="33" s="1"/>
  <c r="H122" i="35"/>
  <c r="I122" i="35"/>
  <c r="B109" i="25"/>
  <c r="F109" i="25"/>
  <c r="I107" i="13"/>
  <c r="H107" i="13"/>
  <c r="H36" i="43" l="1"/>
  <c r="I36" i="43" s="1"/>
  <c r="E37" i="43"/>
  <c r="D37" i="43"/>
  <c r="F28" i="95"/>
  <c r="H28" i="95" s="1"/>
  <c r="F37" i="19"/>
  <c r="G37" i="19" s="1"/>
  <c r="D28" i="13"/>
  <c r="H27" i="13"/>
  <c r="G27" i="13"/>
  <c r="H30" i="80"/>
  <c r="I30" i="80" s="1"/>
  <c r="D31" i="80"/>
  <c r="B31" i="80" s="1"/>
  <c r="E31" i="80"/>
  <c r="F30" i="99"/>
  <c r="G30" i="99" s="1"/>
  <c r="B30" i="99"/>
  <c r="F29" i="98"/>
  <c r="G29" i="98" s="1"/>
  <c r="B29" i="98"/>
  <c r="F31" i="97"/>
  <c r="D32" i="97" s="1"/>
  <c r="B31" i="97"/>
  <c r="I30" i="90"/>
  <c r="I28" i="89"/>
  <c r="I38" i="27"/>
  <c r="E109" i="26"/>
  <c r="F109" i="26" s="1"/>
  <c r="G109" i="26" s="1"/>
  <c r="H108" i="26"/>
  <c r="I108" i="26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G39" i="31"/>
  <c r="I39" i="31" s="1"/>
  <c r="D40" i="69"/>
  <c r="E40" i="69"/>
  <c r="G33" i="64"/>
  <c r="D36" i="45"/>
  <c r="E36" i="45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F34" i="54"/>
  <c r="H34" i="54" s="1"/>
  <c r="B34" i="54"/>
  <c r="F33" i="59"/>
  <c r="G33" i="59" s="1"/>
  <c r="B33" i="59"/>
  <c r="F38" i="18"/>
  <c r="B38" i="18"/>
  <c r="D30" i="87"/>
  <c r="E30" i="87"/>
  <c r="E37" i="20"/>
  <c r="D37" i="20"/>
  <c r="D33" i="62"/>
  <c r="E33" i="62"/>
  <c r="I40" i="35"/>
  <c r="E42" i="35"/>
  <c r="F42" i="35" s="1"/>
  <c r="H41" i="35"/>
  <c r="B42" i="35"/>
  <c r="G41" i="35"/>
  <c r="J107" i="13"/>
  <c r="J122" i="35"/>
  <c r="G108" i="33"/>
  <c r="D109" i="33"/>
  <c r="E109" i="33" s="1"/>
  <c r="G108" i="13"/>
  <c r="D109" i="13"/>
  <c r="D110" i="25"/>
  <c r="E110" i="25" s="1"/>
  <c r="G109" i="25"/>
  <c r="H123" i="35"/>
  <c r="I123" i="35"/>
  <c r="J108" i="25"/>
  <c r="E125" i="35"/>
  <c r="F125" i="35" s="1"/>
  <c r="B125" i="35"/>
  <c r="G124" i="35"/>
  <c r="J107" i="33"/>
  <c r="F37" i="43" l="1"/>
  <c r="H37" i="43" s="1"/>
  <c r="B37" i="43"/>
  <c r="E29" i="95"/>
  <c r="D29" i="95"/>
  <c r="B29" i="95" s="1"/>
  <c r="G28" i="95"/>
  <c r="I28" i="95" s="1"/>
  <c r="H37" i="19"/>
  <c r="I37" i="19" s="1"/>
  <c r="D38" i="19"/>
  <c r="B38" i="19" s="1"/>
  <c r="E38" i="19"/>
  <c r="I27" i="13"/>
  <c r="E28" i="13"/>
  <c r="F28" i="13" s="1"/>
  <c r="B28" i="13"/>
  <c r="F31" i="80"/>
  <c r="G31" i="80" s="1"/>
  <c r="H30" i="99"/>
  <c r="I30" i="99" s="1"/>
  <c r="H31" i="97"/>
  <c r="H29" i="98"/>
  <c r="I29" i="98" s="1"/>
  <c r="G31" i="97"/>
  <c r="E32" i="97"/>
  <c r="F32" i="97" s="1"/>
  <c r="D33" i="97" s="1"/>
  <c r="B32" i="97"/>
  <c r="D30" i="98"/>
  <c r="E30" i="98"/>
  <c r="D31" i="99"/>
  <c r="E31" i="99"/>
  <c r="D110" i="26"/>
  <c r="E110" i="26" s="1"/>
  <c r="F110" i="26" s="1"/>
  <c r="J108" i="26"/>
  <c r="I31" i="82"/>
  <c r="I33" i="64"/>
  <c r="I109" i="26"/>
  <c r="H109" i="26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F32" i="82"/>
  <c r="B32" i="82"/>
  <c r="I31" i="75"/>
  <c r="G2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I41" i="35"/>
  <c r="D39" i="18"/>
  <c r="E39" i="18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D34" i="59"/>
  <c r="E34" i="59"/>
  <c r="B109" i="13"/>
  <c r="I124" i="35"/>
  <c r="H124" i="35"/>
  <c r="H109" i="25"/>
  <c r="I109" i="25"/>
  <c r="H108" i="13"/>
  <c r="I108" i="13"/>
  <c r="B109" i="33"/>
  <c r="F109" i="33"/>
  <c r="J123" i="35"/>
  <c r="F110" i="25"/>
  <c r="B110" i="25"/>
  <c r="H108" i="33"/>
  <c r="I108" i="33"/>
  <c r="B126" i="35"/>
  <c r="E126" i="35"/>
  <c r="F126" i="35" s="1"/>
  <c r="G125" i="35"/>
  <c r="E109" i="13"/>
  <c r="F109" i="13" s="1"/>
  <c r="G37" i="43" l="1"/>
  <c r="I37" i="43" s="1"/>
  <c r="E38" i="43"/>
  <c r="D38" i="43"/>
  <c r="F38" i="19"/>
  <c r="H38" i="19" s="1"/>
  <c r="F29" i="95"/>
  <c r="H29" i="95" s="1"/>
  <c r="H31" i="80"/>
  <c r="I31" i="80" s="1"/>
  <c r="D32" i="80"/>
  <c r="E32" i="80"/>
  <c r="G28" i="13"/>
  <c r="H28" i="13"/>
  <c r="D29" i="13"/>
  <c r="I31" i="97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I29" i="94"/>
  <c r="G39" i="30"/>
  <c r="I39" i="30" s="1"/>
  <c r="J109" i="26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D34" i="65"/>
  <c r="E34" i="65"/>
  <c r="B32" i="90"/>
  <c r="F32" i="90"/>
  <c r="G32" i="90" s="1"/>
  <c r="F31" i="91"/>
  <c r="B31" i="91"/>
  <c r="G36" i="55"/>
  <c r="E33" i="75"/>
  <c r="D33" i="75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H34" i="56"/>
  <c r="I34" i="56" s="1"/>
  <c r="G35" i="72"/>
  <c r="I35" i="72" s="1"/>
  <c r="D38" i="39"/>
  <c r="E38" i="39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D31" i="25"/>
  <c r="E31" i="25" s="1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D31" i="87"/>
  <c r="E31" i="87"/>
  <c r="E34" i="62"/>
  <c r="D34" i="62"/>
  <c r="H37" i="20"/>
  <c r="I37" i="20" s="1"/>
  <c r="F39" i="18"/>
  <c r="B39" i="18"/>
  <c r="B34" i="59"/>
  <c r="F34" i="59"/>
  <c r="G34" i="59" s="1"/>
  <c r="D38" i="20"/>
  <c r="E38" i="20"/>
  <c r="G43" i="35"/>
  <c r="E44" i="35"/>
  <c r="F44" i="35" s="1"/>
  <c r="H43" i="35"/>
  <c r="B44" i="35"/>
  <c r="G109" i="13"/>
  <c r="D110" i="13"/>
  <c r="B127" i="35"/>
  <c r="G126" i="35"/>
  <c r="E127" i="35"/>
  <c r="F127" i="35" s="1"/>
  <c r="J124" i="35"/>
  <c r="J108" i="33"/>
  <c r="D110" i="33"/>
  <c r="E110" i="33" s="1"/>
  <c r="G109" i="33"/>
  <c r="G110" i="25"/>
  <c r="D111" i="25"/>
  <c r="E111" i="25" s="1"/>
  <c r="I125" i="35"/>
  <c r="H125" i="35"/>
  <c r="J108" i="13"/>
  <c r="J109" i="25"/>
  <c r="E39" i="19" l="1"/>
  <c r="F38" i="43"/>
  <c r="H38" i="43" s="1"/>
  <c r="B38" i="43"/>
  <c r="G38" i="19"/>
  <c r="I38" i="19" s="1"/>
  <c r="D39" i="19"/>
  <c r="D30" i="95"/>
  <c r="E30" i="95"/>
  <c r="G29" i="95"/>
  <c r="I29" i="95" s="1"/>
  <c r="F32" i="80"/>
  <c r="G32" i="80" s="1"/>
  <c r="B32" i="80"/>
  <c r="E29" i="13"/>
  <c r="F29" i="13" s="1"/>
  <c r="B29" i="13"/>
  <c r="I28" i="13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G29" i="93"/>
  <c r="I29" i="93" s="1"/>
  <c r="G34" i="61"/>
  <c r="I34" i="61" s="1"/>
  <c r="I36" i="58"/>
  <c r="E111" i="26"/>
  <c r="F111" i="26" s="1"/>
  <c r="B111" i="26"/>
  <c r="H110" i="26"/>
  <c r="I110" i="26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F33" i="82"/>
  <c r="H33" i="82" s="1"/>
  <c r="B33" i="82"/>
  <c r="E30" i="93"/>
  <c r="D30" i="93"/>
  <c r="G30" i="94"/>
  <c r="I30" i="94" s="1"/>
  <c r="D31" i="94"/>
  <c r="E31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H34" i="60"/>
  <c r="I34" i="60" s="1"/>
  <c r="H30" i="89"/>
  <c r="G35" i="54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E40" i="18"/>
  <c r="D40" i="18"/>
  <c r="I43" i="35"/>
  <c r="G44" i="35"/>
  <c r="B45" i="35"/>
  <c r="H44" i="35"/>
  <c r="E45" i="35"/>
  <c r="F45" i="35" s="1"/>
  <c r="E35" i="59"/>
  <c r="D35" i="59"/>
  <c r="G39" i="18"/>
  <c r="F31" i="87"/>
  <c r="H31" i="87" s="1"/>
  <c r="B31" i="87"/>
  <c r="F38" i="20"/>
  <c r="H38" i="20" s="1"/>
  <c r="B38" i="20"/>
  <c r="H39" i="18"/>
  <c r="F34" i="62"/>
  <c r="H34" i="62" s="1"/>
  <c r="B34" i="62"/>
  <c r="I110" i="25"/>
  <c r="H110" i="25"/>
  <c r="B128" i="35"/>
  <c r="E128" i="35"/>
  <c r="F128" i="35" s="1"/>
  <c r="G127" i="35"/>
  <c r="B110" i="13"/>
  <c r="J125" i="35"/>
  <c r="B110" i="33"/>
  <c r="F110" i="33"/>
  <c r="H126" i="35"/>
  <c r="I126" i="35"/>
  <c r="I109" i="13"/>
  <c r="H109" i="13"/>
  <c r="E110" i="13"/>
  <c r="F110" i="13" s="1"/>
  <c r="F111" i="25"/>
  <c r="B111" i="25"/>
  <c r="I109" i="33"/>
  <c r="H109" i="33"/>
  <c r="F39" i="19" l="1"/>
  <c r="D40" i="19" s="1"/>
  <c r="G38" i="43"/>
  <c r="I38" i="43" s="1"/>
  <c r="E39" i="43"/>
  <c r="D39" i="43"/>
  <c r="B39" i="43" s="1"/>
  <c r="B39" i="19"/>
  <c r="F30" i="95"/>
  <c r="G30" i="95" s="1"/>
  <c r="B30" i="95"/>
  <c r="I32" i="76"/>
  <c r="E33" i="80"/>
  <c r="D33" i="80"/>
  <c r="B33" i="80" s="1"/>
  <c r="I35" i="57"/>
  <c r="H32" i="80"/>
  <c r="I32" i="80" s="1"/>
  <c r="D30" i="13"/>
  <c r="H29" i="13"/>
  <c r="G29" i="13"/>
  <c r="F32" i="33"/>
  <c r="H32" i="33" s="1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I31" i="91"/>
  <c r="J110" i="26"/>
  <c r="G111" i="26"/>
  <c r="D112" i="26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F39" i="22"/>
  <c r="H39" i="22" s="1"/>
  <c r="B39" i="22"/>
  <c r="D37" i="72"/>
  <c r="E37" i="72"/>
  <c r="F35" i="61"/>
  <c r="G35" i="61" s="1"/>
  <c r="B35" i="61"/>
  <c r="G31" i="33"/>
  <c r="N5" i="33" s="1"/>
  <c r="H41" i="31"/>
  <c r="I41" i="31" s="1"/>
  <c r="E39" i="39"/>
  <c r="D39" i="39"/>
  <c r="H36" i="72"/>
  <c r="H31" i="33"/>
  <c r="N6" i="33" s="1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H40" i="34"/>
  <c r="H42" i="28"/>
  <c r="I42" i="28" s="1"/>
  <c r="D42" i="31"/>
  <c r="E42" i="31"/>
  <c r="B33" i="77"/>
  <c r="F33" i="77"/>
  <c r="G33" i="77" s="1"/>
  <c r="F40" i="18"/>
  <c r="B40" i="18"/>
  <c r="D39" i="20"/>
  <c r="E39" i="20"/>
  <c r="D32" i="87"/>
  <c r="E32" i="87"/>
  <c r="B35" i="59"/>
  <c r="F35" i="59"/>
  <c r="H35" i="59" s="1"/>
  <c r="E35" i="62"/>
  <c r="D35" i="62"/>
  <c r="G31" i="87"/>
  <c r="I31" i="87" s="1"/>
  <c r="B46" i="35"/>
  <c r="G45" i="35"/>
  <c r="H45" i="35"/>
  <c r="E46" i="35"/>
  <c r="F46" i="35" s="1"/>
  <c r="J126" i="35"/>
  <c r="J109" i="33"/>
  <c r="G110" i="13"/>
  <c r="D111" i="13"/>
  <c r="E111" i="13" s="1"/>
  <c r="G111" i="25"/>
  <c r="D112" i="25"/>
  <c r="E112" i="25" s="1"/>
  <c r="I127" i="35"/>
  <c r="H127" i="35"/>
  <c r="J109" i="13"/>
  <c r="G128" i="35"/>
  <c r="B129" i="35"/>
  <c r="E129" i="35"/>
  <c r="F129" i="35" s="1"/>
  <c r="G110" i="33"/>
  <c r="D111" i="33"/>
  <c r="E111" i="33" s="1"/>
  <c r="J110" i="25"/>
  <c r="N7" i="33" l="1"/>
  <c r="G39" i="19"/>
  <c r="H39" i="19"/>
  <c r="E40" i="19"/>
  <c r="F40" i="19" s="1"/>
  <c r="G40" i="19" s="1"/>
  <c r="F39" i="43"/>
  <c r="G39" i="43" s="1"/>
  <c r="H30" i="95"/>
  <c r="I30" i="95" s="1"/>
  <c r="E31" i="95"/>
  <c r="D31" i="95"/>
  <c r="F33" i="80"/>
  <c r="G33" i="80" s="1"/>
  <c r="D33" i="33"/>
  <c r="B33" i="33" s="1"/>
  <c r="I29" i="13"/>
  <c r="E30" i="13"/>
  <c r="F30" i="13" s="1"/>
  <c r="B30" i="13"/>
  <c r="G32" i="33"/>
  <c r="I32" i="33" s="1"/>
  <c r="G34" i="97"/>
  <c r="H34" i="97"/>
  <c r="E35" i="97"/>
  <c r="F35" i="97" s="1"/>
  <c r="H35" i="97" s="1"/>
  <c r="G31" i="98"/>
  <c r="I31" i="98" s="1"/>
  <c r="F33" i="99"/>
  <c r="D34" i="99" s="1"/>
  <c r="B33" i="99"/>
  <c r="G31" i="94"/>
  <c r="I31" i="94" s="1"/>
  <c r="D32" i="98"/>
  <c r="E32" i="98"/>
  <c r="I30" i="26"/>
  <c r="G30" i="96"/>
  <c r="I30" i="96" s="1"/>
  <c r="G36" i="54"/>
  <c r="I36" i="54" s="1"/>
  <c r="G39" i="41"/>
  <c r="I39" i="41" s="1"/>
  <c r="E112" i="26"/>
  <c r="F112" i="26" s="1"/>
  <c r="B112" i="26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I32" i="86"/>
  <c r="H38" i="44"/>
  <c r="I38" i="44" s="1"/>
  <c r="E31" i="93"/>
  <c r="D31" i="93"/>
  <c r="E32" i="94"/>
  <c r="D32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I32" i="88"/>
  <c r="F32" i="87"/>
  <c r="B32" i="87"/>
  <c r="E41" i="18"/>
  <c r="D41" i="18"/>
  <c r="E47" i="35"/>
  <c r="F47" i="35" s="1"/>
  <c r="G46" i="35"/>
  <c r="B47" i="35"/>
  <c r="H46" i="35"/>
  <c r="F39" i="20"/>
  <c r="B39" i="20"/>
  <c r="G40" i="18"/>
  <c r="D36" i="59"/>
  <c r="E36" i="59"/>
  <c r="B35" i="62"/>
  <c r="F35" i="62"/>
  <c r="G35" i="62" s="1"/>
  <c r="G35" i="59"/>
  <c r="I35" i="59" s="1"/>
  <c r="H40" i="18"/>
  <c r="J127" i="35"/>
  <c r="F111" i="33"/>
  <c r="B111" i="33"/>
  <c r="B130" i="35"/>
  <c r="E130" i="35"/>
  <c r="F130" i="35" s="1"/>
  <c r="G129" i="35"/>
  <c r="H110" i="33"/>
  <c r="I110" i="33"/>
  <c r="B112" i="25"/>
  <c r="F112" i="25"/>
  <c r="F111" i="13"/>
  <c r="B111" i="13"/>
  <c r="I128" i="35"/>
  <c r="H128" i="35"/>
  <c r="I111" i="25"/>
  <c r="H111" i="25"/>
  <c r="I110" i="13"/>
  <c r="H110" i="13"/>
  <c r="F35" i="36"/>
  <c r="G35" i="36" l="1"/>
  <c r="H39" i="43"/>
  <c r="I39" i="43" s="1"/>
  <c r="E40" i="43"/>
  <c r="I39" i="19"/>
  <c r="D40" i="43"/>
  <c r="F31" i="95"/>
  <c r="H31" i="95" s="1"/>
  <c r="B31" i="95"/>
  <c r="D34" i="80"/>
  <c r="B34" i="80" s="1"/>
  <c r="E34" i="80"/>
  <c r="H33" i="80"/>
  <c r="I33" i="80" s="1"/>
  <c r="E33" i="33"/>
  <c r="F33" i="33" s="1"/>
  <c r="G33" i="33" s="1"/>
  <c r="D31" i="13"/>
  <c r="H30" i="13"/>
  <c r="G30" i="13"/>
  <c r="I34" i="97"/>
  <c r="D36" i="97"/>
  <c r="B36" i="97" s="1"/>
  <c r="G35" i="97"/>
  <c r="I35" i="97" s="1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J111" i="26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B33" i="91"/>
  <c r="F33" i="91"/>
  <c r="H38" i="58"/>
  <c r="E39" i="58"/>
  <c r="G38" i="58"/>
  <c r="D39" i="58"/>
  <c r="H35" i="65"/>
  <c r="D33" i="25"/>
  <c r="B33" i="25" s="1"/>
  <c r="H32" i="25"/>
  <c r="N6" i="25" s="1"/>
  <c r="B34" i="76"/>
  <c r="F34" i="76"/>
  <c r="H34" i="76" s="1"/>
  <c r="F40" i="22"/>
  <c r="G40" i="22" s="1"/>
  <c r="B40" i="22"/>
  <c r="B33" i="81"/>
  <c r="F33" i="81"/>
  <c r="G33" i="81" s="1"/>
  <c r="I40" i="18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N5" i="25" s="1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E40" i="20"/>
  <c r="D40" i="20"/>
  <c r="H47" i="35"/>
  <c r="G47" i="35"/>
  <c r="E48" i="35"/>
  <c r="F48" i="35" s="1"/>
  <c r="B48" i="35"/>
  <c r="D33" i="87"/>
  <c r="E33" i="87"/>
  <c r="J110" i="33"/>
  <c r="E36" i="62"/>
  <c r="D36" i="62"/>
  <c r="G39" i="20"/>
  <c r="F41" i="18"/>
  <c r="H41" i="18" s="1"/>
  <c r="B41" i="18"/>
  <c r="H32" i="87"/>
  <c r="B36" i="59"/>
  <c r="F36" i="59"/>
  <c r="H39" i="20"/>
  <c r="G32" i="87"/>
  <c r="D113" i="25"/>
  <c r="E113" i="25" s="1"/>
  <c r="G112" i="25"/>
  <c r="J110" i="13"/>
  <c r="J111" i="25"/>
  <c r="J128" i="35"/>
  <c r="I129" i="35"/>
  <c r="H129" i="35"/>
  <c r="G111" i="13"/>
  <c r="D112" i="13"/>
  <c r="G130" i="35"/>
  <c r="E131" i="35"/>
  <c r="F131" i="35" s="1"/>
  <c r="B131" i="35"/>
  <c r="D112" i="33"/>
  <c r="E112" i="33" s="1"/>
  <c r="G111" i="33"/>
  <c r="N7" i="25" l="1"/>
  <c r="F40" i="43"/>
  <c r="G40" i="43" s="1"/>
  <c r="B40" i="43"/>
  <c r="E32" i="95"/>
  <c r="D32" i="95"/>
  <c r="G31" i="95"/>
  <c r="I31" i="95" s="1"/>
  <c r="F34" i="80"/>
  <c r="H34" i="80" s="1"/>
  <c r="H33" i="33"/>
  <c r="I33" i="33" s="1"/>
  <c r="D34" i="33"/>
  <c r="B34" i="33" s="1"/>
  <c r="I30" i="13"/>
  <c r="E31" i="13"/>
  <c r="F31" i="13" s="1"/>
  <c r="B31" i="13"/>
  <c r="F36" i="97"/>
  <c r="G36" i="97" s="1"/>
  <c r="H32" i="26"/>
  <c r="G34" i="99"/>
  <c r="I32" i="25"/>
  <c r="H32" i="98"/>
  <c r="I32" i="98" s="1"/>
  <c r="I33" i="99"/>
  <c r="E35" i="99"/>
  <c r="F35" i="99" s="1"/>
  <c r="B35" i="99"/>
  <c r="D33" i="98"/>
  <c r="E33" i="98"/>
  <c r="H34" i="99"/>
  <c r="I31" i="26"/>
  <c r="I40" i="3"/>
  <c r="H34" i="90"/>
  <c r="I34" i="90" s="1"/>
  <c r="G36" i="66"/>
  <c r="I36" i="66" s="1"/>
  <c r="I35" i="65"/>
  <c r="I112" i="26"/>
  <c r="H112" i="26"/>
  <c r="E113" i="26"/>
  <c r="F113" i="26" s="1"/>
  <c r="B113" i="26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H32" i="94"/>
  <c r="I32" i="94" s="1"/>
  <c r="H36" i="63"/>
  <c r="I36" i="63" s="1"/>
  <c r="G33" i="91"/>
  <c r="D34" i="91"/>
  <c r="E34" i="91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9" i="35"/>
  <c r="E37" i="59"/>
  <c r="D37" i="59"/>
  <c r="E42" i="18"/>
  <c r="D42" i="18"/>
  <c r="E49" i="35"/>
  <c r="F49" i="35" s="1"/>
  <c r="B49" i="35"/>
  <c r="H48" i="35"/>
  <c r="G48" i="35"/>
  <c r="F36" i="62"/>
  <c r="B36" i="62"/>
  <c r="B40" i="20"/>
  <c r="F40" i="20"/>
  <c r="G40" i="20" s="1"/>
  <c r="G36" i="59"/>
  <c r="I32" i="87"/>
  <c r="G41" i="18"/>
  <c r="I41" i="18" s="1"/>
  <c r="I47" i="35"/>
  <c r="H36" i="59"/>
  <c r="B33" i="87"/>
  <c r="F33" i="87"/>
  <c r="G33" i="87" s="1"/>
  <c r="H130" i="35"/>
  <c r="I130" i="35"/>
  <c r="B112" i="13"/>
  <c r="I112" i="25"/>
  <c r="H112" i="25"/>
  <c r="I111" i="33"/>
  <c r="H111" i="33"/>
  <c r="F112" i="33"/>
  <c r="B112" i="33"/>
  <c r="E112" i="13"/>
  <c r="F112" i="13" s="1"/>
  <c r="B132" i="35"/>
  <c r="E132" i="35"/>
  <c r="F132" i="35" s="1"/>
  <c r="G131" i="35"/>
  <c r="H111" i="13"/>
  <c r="I111" i="13"/>
  <c r="B113" i="25"/>
  <c r="F113" i="25"/>
  <c r="F27" i="36"/>
  <c r="G27" i="36" l="1"/>
  <c r="H40" i="43"/>
  <c r="I40" i="43" s="1"/>
  <c r="E41" i="43"/>
  <c r="D41" i="43"/>
  <c r="B41" i="43" s="1"/>
  <c r="E34" i="33"/>
  <c r="F34" i="33" s="1"/>
  <c r="H34" i="33" s="1"/>
  <c r="F32" i="95"/>
  <c r="H32" i="95" s="1"/>
  <c r="B32" i="95"/>
  <c r="E35" i="80"/>
  <c r="D35" i="80"/>
  <c r="G34" i="80"/>
  <c r="I34" i="80" s="1"/>
  <c r="D37" i="97"/>
  <c r="B37" i="97" s="1"/>
  <c r="I32" i="26"/>
  <c r="H31" i="13"/>
  <c r="G31" i="13"/>
  <c r="D32" i="13"/>
  <c r="H36" i="97"/>
  <c r="I36" i="97" s="1"/>
  <c r="B33" i="26"/>
  <c r="F33" i="26"/>
  <c r="G33" i="26" s="1"/>
  <c r="N5" i="26" s="1"/>
  <c r="M19" i="1" s="1"/>
  <c r="R132" i="1" s="1"/>
  <c r="I34" i="99"/>
  <c r="D36" i="99"/>
  <c r="E36" i="99"/>
  <c r="H35" i="99"/>
  <c r="G35" i="99"/>
  <c r="F33" i="98"/>
  <c r="H33" i="98" s="1"/>
  <c r="B33" i="98"/>
  <c r="E37" i="97"/>
  <c r="G42" i="30"/>
  <c r="I42" i="30" s="1"/>
  <c r="J112" i="26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B34" i="84"/>
  <c r="F34" i="84"/>
  <c r="H34" i="84" s="1"/>
  <c r="H35" i="75"/>
  <c r="E36" i="75"/>
  <c r="D36" i="75"/>
  <c r="H39" i="58"/>
  <c r="D40" i="58"/>
  <c r="E40" i="58"/>
  <c r="F35" i="90"/>
  <c r="G35" i="90" s="1"/>
  <c r="B35" i="90"/>
  <c r="F37" i="66"/>
  <c r="H37" i="66" s="1"/>
  <c r="B37" i="66"/>
  <c r="B38" i="53"/>
  <c r="F38" i="53"/>
  <c r="I33" i="91"/>
  <c r="D41" i="42"/>
  <c r="E41" i="42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D34" i="87"/>
  <c r="E34" i="87"/>
  <c r="E41" i="20"/>
  <c r="D41" i="20"/>
  <c r="J112" i="25"/>
  <c r="J130" i="35"/>
  <c r="D113" i="13"/>
  <c r="E113" i="13" s="1"/>
  <c r="G112" i="13"/>
  <c r="G113" i="25"/>
  <c r="D114" i="25"/>
  <c r="E114" i="25" s="1"/>
  <c r="E133" i="35"/>
  <c r="F133" i="35" s="1"/>
  <c r="G132" i="35"/>
  <c r="B133" i="35"/>
  <c r="G112" i="33"/>
  <c r="D113" i="33"/>
  <c r="E113" i="33" s="1"/>
  <c r="J111" i="33"/>
  <c r="J111" i="13"/>
  <c r="H131" i="35"/>
  <c r="I131" i="35"/>
  <c r="M20" i="1" l="1"/>
  <c r="F41" i="43"/>
  <c r="H41" i="43" s="1"/>
  <c r="G34" i="33"/>
  <c r="I34" i="33" s="1"/>
  <c r="D35" i="33"/>
  <c r="E35" i="33" s="1"/>
  <c r="F35" i="33" s="1"/>
  <c r="E33" i="95"/>
  <c r="D33" i="95"/>
  <c r="G32" i="95"/>
  <c r="I32" i="95" s="1"/>
  <c r="F35" i="80"/>
  <c r="G35" i="80" s="1"/>
  <c r="B35" i="80"/>
  <c r="F37" i="97"/>
  <c r="D38" i="97" s="1"/>
  <c r="B38" i="97" s="1"/>
  <c r="I31" i="13"/>
  <c r="B32" i="13"/>
  <c r="E32" i="13"/>
  <c r="F32" i="13" s="1"/>
  <c r="D34" i="26"/>
  <c r="B34" i="26" s="1"/>
  <c r="H33" i="26"/>
  <c r="G33" i="98"/>
  <c r="I33" i="98" s="1"/>
  <c r="I33" i="25"/>
  <c r="I35" i="99"/>
  <c r="D34" i="98"/>
  <c r="E34" i="98"/>
  <c r="F36" i="99"/>
  <c r="B36" i="99"/>
  <c r="I34" i="86"/>
  <c r="E114" i="26"/>
  <c r="F114" i="26" s="1"/>
  <c r="B114" i="26"/>
  <c r="I113" i="26"/>
  <c r="H113" i="26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B34" i="25"/>
  <c r="E34" i="25"/>
  <c r="F34" i="25" s="1"/>
  <c r="B35" i="86"/>
  <c r="F35" i="86"/>
  <c r="G32" i="93"/>
  <c r="I32" i="93" s="1"/>
  <c r="D33" i="93"/>
  <c r="E33" i="93"/>
  <c r="G42" i="18"/>
  <c r="I42" i="18" s="1"/>
  <c r="D34" i="94"/>
  <c r="E34" i="94"/>
  <c r="H41" i="21"/>
  <c r="I41" i="21" s="1"/>
  <c r="H38" i="53"/>
  <c r="E39" i="53"/>
  <c r="D39" i="53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B51" i="35"/>
  <c r="E51" i="35"/>
  <c r="F51" i="35" s="1"/>
  <c r="H50" i="35"/>
  <c r="G50" i="35"/>
  <c r="F34" i="87"/>
  <c r="G34" i="87" s="1"/>
  <c r="B34" i="87"/>
  <c r="E43" i="18"/>
  <c r="D43" i="18"/>
  <c r="I49" i="35"/>
  <c r="I36" i="62"/>
  <c r="D38" i="59"/>
  <c r="E38" i="59"/>
  <c r="F37" i="62"/>
  <c r="H37" i="62" s="1"/>
  <c r="B37" i="62"/>
  <c r="F41" i="20"/>
  <c r="B41" i="20"/>
  <c r="J131" i="35"/>
  <c r="B113" i="33"/>
  <c r="F113" i="33"/>
  <c r="H112" i="33"/>
  <c r="I112" i="33"/>
  <c r="I132" i="35"/>
  <c r="H132" i="35"/>
  <c r="I113" i="25"/>
  <c r="H113" i="25"/>
  <c r="I112" i="13"/>
  <c r="H112" i="13"/>
  <c r="E134" i="35"/>
  <c r="F134" i="35" s="1"/>
  <c r="B134" i="35"/>
  <c r="G133" i="35"/>
  <c r="F114" i="25"/>
  <c r="B114" i="25"/>
  <c r="F113" i="13"/>
  <c r="B113" i="13"/>
  <c r="I33" i="26" l="1"/>
  <c r="N6" i="26"/>
  <c r="D42" i="43"/>
  <c r="B42" i="43" s="1"/>
  <c r="E42" i="43"/>
  <c r="G41" i="43"/>
  <c r="I41" i="43" s="1"/>
  <c r="B35" i="33"/>
  <c r="F33" i="95"/>
  <c r="H33" i="95" s="1"/>
  <c r="B33" i="95"/>
  <c r="H35" i="80"/>
  <c r="I35" i="80" s="1"/>
  <c r="E36" i="80"/>
  <c r="D36" i="80"/>
  <c r="B36" i="80" s="1"/>
  <c r="E38" i="97"/>
  <c r="F38" i="97" s="1"/>
  <c r="D39" i="97" s="1"/>
  <c r="B39" i="97" s="1"/>
  <c r="H37" i="97"/>
  <c r="G37" i="97"/>
  <c r="E34" i="26"/>
  <c r="F34" i="26" s="1"/>
  <c r="G34" i="26" s="1"/>
  <c r="D33" i="13"/>
  <c r="H32" i="13"/>
  <c r="G32" i="13"/>
  <c r="D37" i="99"/>
  <c r="E37" i="99"/>
  <c r="H36" i="99"/>
  <c r="G36" i="99"/>
  <c r="F34" i="98"/>
  <c r="B34" i="98"/>
  <c r="I43" i="70"/>
  <c r="I37" i="60"/>
  <c r="I43" i="23"/>
  <c r="J113" i="26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3" i="93"/>
  <c r="F33" i="93"/>
  <c r="G33" i="93" s="1"/>
  <c r="G34" i="25"/>
  <c r="D35" i="25"/>
  <c r="H34" i="25"/>
  <c r="G36" i="82"/>
  <c r="I33" i="92"/>
  <c r="H44" i="69"/>
  <c r="I44" i="69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B38" i="66"/>
  <c r="F38" i="66"/>
  <c r="H38" i="66" s="1"/>
  <c r="H36" i="75"/>
  <c r="I36" i="75" s="1"/>
  <c r="E37" i="75"/>
  <c r="D37" i="75"/>
  <c r="I38" i="53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2" i="3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H41" i="20"/>
  <c r="B38" i="59"/>
  <c r="F38" i="59"/>
  <c r="H38" i="59" s="1"/>
  <c r="B43" i="18"/>
  <c r="F43" i="18"/>
  <c r="H43" i="18" s="1"/>
  <c r="D35" i="87"/>
  <c r="E35" i="87"/>
  <c r="J132" i="35"/>
  <c r="J113" i="25"/>
  <c r="B135" i="35"/>
  <c r="G134" i="35"/>
  <c r="E135" i="35"/>
  <c r="F135" i="35" s="1"/>
  <c r="G113" i="13"/>
  <c r="D114" i="13"/>
  <c r="G114" i="25"/>
  <c r="D115" i="25"/>
  <c r="E115" i="25" s="1"/>
  <c r="H133" i="35"/>
  <c r="I133" i="35"/>
  <c r="J112" i="13"/>
  <c r="G113" i="33"/>
  <c r="D114" i="33"/>
  <c r="E114" i="33" s="1"/>
  <c r="N19" i="1" l="1"/>
  <c r="N7" i="26"/>
  <c r="F42" i="43"/>
  <c r="G42" i="43" s="1"/>
  <c r="G33" i="95"/>
  <c r="I33" i="95" s="1"/>
  <c r="D34" i="95"/>
  <c r="B34" i="95" s="1"/>
  <c r="E34" i="95"/>
  <c r="F36" i="80"/>
  <c r="H36" i="80" s="1"/>
  <c r="E39" i="97"/>
  <c r="F39" i="97" s="1"/>
  <c r="D40" i="97" s="1"/>
  <c r="B40" i="97" s="1"/>
  <c r="G38" i="97"/>
  <c r="H38" i="97"/>
  <c r="D35" i="26"/>
  <c r="E35" i="26" s="1"/>
  <c r="I37" i="97"/>
  <c r="I38" i="64"/>
  <c r="H34" i="26"/>
  <c r="I34" i="26" s="1"/>
  <c r="I37" i="65"/>
  <c r="I32" i="13"/>
  <c r="E33" i="13"/>
  <c r="F33" i="13" s="1"/>
  <c r="B33" i="13"/>
  <c r="I41" i="20"/>
  <c r="I36" i="99"/>
  <c r="D35" i="98"/>
  <c r="E35" i="98"/>
  <c r="I34" i="25"/>
  <c r="H34" i="98"/>
  <c r="G34" i="98"/>
  <c r="F37" i="99"/>
  <c r="D38" i="99" s="1"/>
  <c r="B37" i="99"/>
  <c r="H33" i="93"/>
  <c r="I33" i="93" s="1"/>
  <c r="I35" i="88"/>
  <c r="I36" i="82"/>
  <c r="G39" i="57"/>
  <c r="I39" i="57" s="1"/>
  <c r="I41" i="42"/>
  <c r="I114" i="26"/>
  <c r="H114" i="26"/>
  <c r="B115" i="26"/>
  <c r="E115" i="26"/>
  <c r="F115" i="26" s="1"/>
  <c r="H33" i="96"/>
  <c r="I33" i="96" s="1"/>
  <c r="I35" i="86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B35" i="25"/>
  <c r="E35" i="25"/>
  <c r="F35" i="25" s="1"/>
  <c r="D34" i="93"/>
  <c r="E34" i="93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B38" i="62"/>
  <c r="F38" i="62"/>
  <c r="B42" i="20"/>
  <c r="F42" i="20"/>
  <c r="G42" i="20" s="1"/>
  <c r="D44" i="18"/>
  <c r="E44" i="18"/>
  <c r="D39" i="59"/>
  <c r="E39" i="59"/>
  <c r="G52" i="35"/>
  <c r="B53" i="35"/>
  <c r="E53" i="35"/>
  <c r="F53" i="35" s="1"/>
  <c r="H52" i="35"/>
  <c r="B35" i="87"/>
  <c r="F35" i="87"/>
  <c r="G35" i="87" s="1"/>
  <c r="G43" i="18"/>
  <c r="I43" i="18" s="1"/>
  <c r="B36" i="33"/>
  <c r="F36" i="33"/>
  <c r="G36" i="33" s="1"/>
  <c r="J133" i="35"/>
  <c r="B114" i="13"/>
  <c r="B115" i="25"/>
  <c r="F115" i="25"/>
  <c r="I113" i="13"/>
  <c r="H113" i="13"/>
  <c r="B114" i="33"/>
  <c r="F114" i="33"/>
  <c r="H114" i="25"/>
  <c r="M88" i="25" s="1"/>
  <c r="M89" i="25" s="1"/>
  <c r="I114" i="25"/>
  <c r="N88" i="25" s="1"/>
  <c r="G135" i="35"/>
  <c r="B136" i="35"/>
  <c r="E136" i="35"/>
  <c r="F136" i="35" s="1"/>
  <c r="I113" i="33"/>
  <c r="N88" i="33" s="1"/>
  <c r="H113" i="33"/>
  <c r="M88" i="33" s="1"/>
  <c r="M89" i="33" s="1"/>
  <c r="E114" i="13"/>
  <c r="F114" i="13" s="1"/>
  <c r="H134" i="35"/>
  <c r="I134" i="35"/>
  <c r="I35" i="36"/>
  <c r="I27" i="36"/>
  <c r="F28" i="36"/>
  <c r="F93" i="36" l="1"/>
  <c r="G28" i="36"/>
  <c r="G93" i="36" s="1"/>
  <c r="N20" i="1"/>
  <c r="O19" i="1"/>
  <c r="R133" i="1"/>
  <c r="O88" i="25"/>
  <c r="O89" i="25" s="1"/>
  <c r="N89" i="25"/>
  <c r="O88" i="33"/>
  <c r="O89" i="33" s="1"/>
  <c r="N89" i="33"/>
  <c r="G36" i="80"/>
  <c r="I36" i="80" s="1"/>
  <c r="E43" i="43"/>
  <c r="H42" i="43"/>
  <c r="I42" i="43" s="1"/>
  <c r="D43" i="43"/>
  <c r="F34" i="95"/>
  <c r="G34" i="95" s="1"/>
  <c r="F35" i="26"/>
  <c r="G35" i="26" s="1"/>
  <c r="B35" i="26"/>
  <c r="D37" i="80"/>
  <c r="B37" i="80" s="1"/>
  <c r="E37" i="80"/>
  <c r="I38" i="97"/>
  <c r="E40" i="97"/>
  <c r="F40" i="97" s="1"/>
  <c r="D41" i="97" s="1"/>
  <c r="B41" i="97" s="1"/>
  <c r="G39" i="97"/>
  <c r="H39" i="97"/>
  <c r="H33" i="13"/>
  <c r="D34" i="13"/>
  <c r="G33" i="13"/>
  <c r="G37" i="99"/>
  <c r="E38" i="99"/>
  <c r="F38" i="99" s="1"/>
  <c r="B38" i="99"/>
  <c r="I34" i="98"/>
  <c r="F35" i="98"/>
  <c r="B35" i="98"/>
  <c r="H37" i="99"/>
  <c r="I35" i="84"/>
  <c r="I43" i="24"/>
  <c r="J114" i="26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F34" i="93"/>
  <c r="H34" i="93" s="1"/>
  <c r="B34" i="93"/>
  <c r="H36" i="88"/>
  <c r="I36" i="88" s="1"/>
  <c r="H37" i="82"/>
  <c r="I37" i="82" s="1"/>
  <c r="H36" i="86"/>
  <c r="D37" i="86"/>
  <c r="G36" i="86"/>
  <c r="E37" i="86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B39" i="66"/>
  <c r="F39" i="66"/>
  <c r="H39" i="66" s="1"/>
  <c r="B36" i="91"/>
  <c r="F36" i="91"/>
  <c r="G36" i="91" s="1"/>
  <c r="H38" i="65"/>
  <c r="E38" i="75"/>
  <c r="D38" i="75"/>
  <c r="E43" i="42"/>
  <c r="D43" i="42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H39" i="56"/>
  <c r="E40" i="56"/>
  <c r="D40" i="56"/>
  <c r="F37" i="78"/>
  <c r="G37" i="78" s="1"/>
  <c r="B37" i="78"/>
  <c r="D46" i="31"/>
  <c r="E46" i="31"/>
  <c r="B43" i="21"/>
  <c r="F43" i="21"/>
  <c r="H43" i="21" s="1"/>
  <c r="B35" i="92"/>
  <c r="F35" i="92"/>
  <c r="H35" i="92" s="1"/>
  <c r="E44" i="19"/>
  <c r="D44" i="19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14" i="25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B44" i="18"/>
  <c r="F44" i="18"/>
  <c r="H44" i="18" s="1"/>
  <c r="E43" i="20"/>
  <c r="D43" i="20"/>
  <c r="G38" i="62"/>
  <c r="D37" i="33"/>
  <c r="E37" i="33" s="1"/>
  <c r="H38" i="62"/>
  <c r="J113" i="13"/>
  <c r="J113" i="33"/>
  <c r="G114" i="13"/>
  <c r="D115" i="13"/>
  <c r="E115" i="13" s="1"/>
  <c r="J134" i="35"/>
  <c r="I135" i="35"/>
  <c r="H135" i="35"/>
  <c r="D115" i="33"/>
  <c r="E115" i="33" s="1"/>
  <c r="G114" i="33"/>
  <c r="G115" i="25"/>
  <c r="D116" i="25"/>
  <c r="E116" i="25" s="1"/>
  <c r="E137" i="35"/>
  <c r="F137" i="35" s="1"/>
  <c r="B137" i="35"/>
  <c r="G136" i="35"/>
  <c r="O20" i="1" l="1"/>
  <c r="R134" i="1"/>
  <c r="F43" i="43"/>
  <c r="H43" i="43" s="1"/>
  <c r="B43" i="43"/>
  <c r="H34" i="95"/>
  <c r="I34" i="95" s="1"/>
  <c r="D35" i="95"/>
  <c r="E35" i="95"/>
  <c r="H35" i="26"/>
  <c r="I35" i="26" s="1"/>
  <c r="D36" i="26"/>
  <c r="E36" i="26" s="1"/>
  <c r="F37" i="80"/>
  <c r="G37" i="80" s="1"/>
  <c r="E41" i="97"/>
  <c r="F41" i="97" s="1"/>
  <c r="D42" i="97" s="1"/>
  <c r="B42" i="97" s="1"/>
  <c r="I39" i="97"/>
  <c r="G40" i="97"/>
  <c r="H40" i="97"/>
  <c r="I43" i="19"/>
  <c r="I33" i="13"/>
  <c r="E34" i="13"/>
  <c r="F34" i="13" s="1"/>
  <c r="B34" i="13"/>
  <c r="I37" i="99"/>
  <c r="D39" i="99"/>
  <c r="E39" i="99"/>
  <c r="H38" i="99"/>
  <c r="G38" i="99"/>
  <c r="D36" i="98"/>
  <c r="E36" i="98"/>
  <c r="H35" i="98"/>
  <c r="G35" i="98"/>
  <c r="I38" i="65"/>
  <c r="B116" i="26"/>
  <c r="E116" i="26"/>
  <c r="F116" i="26" s="1"/>
  <c r="H115" i="26"/>
  <c r="M88" i="26" s="1"/>
  <c r="M89" i="26" s="1"/>
  <c r="I115" i="26"/>
  <c r="N88" i="26" s="1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D36" i="94"/>
  <c r="E36" i="94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45" i="23"/>
  <c r="I45" i="23" s="1"/>
  <c r="E46" i="23"/>
  <c r="D46" i="23"/>
  <c r="D38" i="90"/>
  <c r="E38" i="90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E40" i="59"/>
  <c r="D40" i="59"/>
  <c r="F37" i="33"/>
  <c r="B37" i="33"/>
  <c r="E45" i="18"/>
  <c r="D45" i="18"/>
  <c r="I53" i="35"/>
  <c r="H39" i="59"/>
  <c r="B43" i="20"/>
  <c r="F43" i="20"/>
  <c r="B39" i="62"/>
  <c r="F39" i="62"/>
  <c r="H54" i="35"/>
  <c r="B55" i="35"/>
  <c r="G54" i="35"/>
  <c r="E55" i="35"/>
  <c r="F55" i="35" s="1"/>
  <c r="G39" i="59"/>
  <c r="B36" i="87"/>
  <c r="F36" i="87"/>
  <c r="G36" i="87" s="1"/>
  <c r="J135" i="35"/>
  <c r="I114" i="33"/>
  <c r="H114" i="33"/>
  <c r="I136" i="35"/>
  <c r="H136" i="35"/>
  <c r="B116" i="25"/>
  <c r="F116" i="25"/>
  <c r="I115" i="25"/>
  <c r="H115" i="25"/>
  <c r="F115" i="33"/>
  <c r="B115" i="33"/>
  <c r="B115" i="13"/>
  <c r="F115" i="13"/>
  <c r="B138" i="35"/>
  <c r="E138" i="35"/>
  <c r="F138" i="35" s="1"/>
  <c r="G137" i="35"/>
  <c r="I114" i="13"/>
  <c r="H114" i="13"/>
  <c r="I28" i="36"/>
  <c r="O88" i="26" l="1"/>
  <c r="O89" i="26" s="1"/>
  <c r="N89" i="26"/>
  <c r="D44" i="43"/>
  <c r="G43" i="43"/>
  <c r="I43" i="43" s="1"/>
  <c r="E44" i="43"/>
  <c r="F35" i="95"/>
  <c r="G35" i="95" s="1"/>
  <c r="B35" i="95"/>
  <c r="F36" i="26"/>
  <c r="H36" i="26" s="1"/>
  <c r="B36" i="26"/>
  <c r="D38" i="80"/>
  <c r="B38" i="80" s="1"/>
  <c r="E38" i="80"/>
  <c r="H37" i="80"/>
  <c r="I37" i="80" s="1"/>
  <c r="G41" i="97"/>
  <c r="H41" i="97"/>
  <c r="E42" i="97"/>
  <c r="F42" i="97" s="1"/>
  <c r="G42" i="97" s="1"/>
  <c r="I40" i="97"/>
  <c r="H34" i="13"/>
  <c r="D35" i="13"/>
  <c r="G34" i="13"/>
  <c r="I34" i="96"/>
  <c r="J115" i="26"/>
  <c r="F36" i="98"/>
  <c r="H36" i="98" s="1"/>
  <c r="B36" i="98"/>
  <c r="I38" i="99"/>
  <c r="I35" i="98"/>
  <c r="F39" i="99"/>
  <c r="G39" i="99" s="1"/>
  <c r="B39" i="99"/>
  <c r="I54" i="35"/>
  <c r="G38" i="75"/>
  <c r="I38" i="75" s="1"/>
  <c r="I43" i="17"/>
  <c r="G116" i="26"/>
  <c r="D117" i="26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F36" i="94"/>
  <c r="H36" i="94" s="1"/>
  <c r="B36" i="94"/>
  <c r="G39" i="65"/>
  <c r="I39" i="65" s="1"/>
  <c r="G38" i="82"/>
  <c r="E39" i="82"/>
  <c r="D39" i="82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H37" i="33"/>
  <c r="H36" i="87"/>
  <c r="I36" i="87" s="1"/>
  <c r="H39" i="62"/>
  <c r="G43" i="20"/>
  <c r="B45" i="18"/>
  <c r="F45" i="18"/>
  <c r="G45" i="18" s="1"/>
  <c r="G37" i="33"/>
  <c r="J136" i="35"/>
  <c r="J114" i="13"/>
  <c r="J115" i="25"/>
  <c r="G115" i="13"/>
  <c r="D116" i="13"/>
  <c r="E116" i="13" s="1"/>
  <c r="J114" i="33"/>
  <c r="I137" i="35"/>
  <c r="H137" i="35"/>
  <c r="G116" i="25"/>
  <c r="D117" i="25"/>
  <c r="E117" i="25" s="1"/>
  <c r="B139" i="35"/>
  <c r="G138" i="35"/>
  <c r="E139" i="35"/>
  <c r="F139" i="35" s="1"/>
  <c r="G115" i="33"/>
  <c r="D116" i="33"/>
  <c r="E116" i="33" s="1"/>
  <c r="F44" i="43" l="1"/>
  <c r="D45" i="43" s="1"/>
  <c r="D37" i="26"/>
  <c r="E37" i="26" s="1"/>
  <c r="E36" i="95"/>
  <c r="D36" i="95"/>
  <c r="B36" i="95" s="1"/>
  <c r="H35" i="95"/>
  <c r="I35" i="95" s="1"/>
  <c r="G36" i="26"/>
  <c r="I36" i="26" s="1"/>
  <c r="F38" i="80"/>
  <c r="G38" i="80" s="1"/>
  <c r="E43" i="97"/>
  <c r="I41" i="97"/>
  <c r="D43" i="97"/>
  <c r="B43" i="97" s="1"/>
  <c r="H42" i="97"/>
  <c r="I42" i="97" s="1"/>
  <c r="I34" i="13"/>
  <c r="E35" i="13"/>
  <c r="F35" i="13" s="1"/>
  <c r="B35" i="13"/>
  <c r="I38" i="82"/>
  <c r="G36" i="98"/>
  <c r="I36" i="98" s="1"/>
  <c r="H39" i="99"/>
  <c r="I39" i="99" s="1"/>
  <c r="G36" i="94"/>
  <c r="I36" i="94" s="1"/>
  <c r="D40" i="99"/>
  <c r="E40" i="99"/>
  <c r="D37" i="98"/>
  <c r="E37" i="98"/>
  <c r="I36" i="25"/>
  <c r="I37" i="85"/>
  <c r="G41" i="57"/>
  <c r="I41" i="57" s="1"/>
  <c r="H116" i="26"/>
  <c r="I116" i="26"/>
  <c r="E117" i="26"/>
  <c r="F117" i="26" s="1"/>
  <c r="B117" i="26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F38" i="86"/>
  <c r="B38" i="86"/>
  <c r="D36" i="93"/>
  <c r="E36" i="93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H45" i="18"/>
  <c r="I45" i="18" s="1"/>
  <c r="I37" i="33"/>
  <c r="F37" i="87"/>
  <c r="H37" i="87" s="1"/>
  <c r="B37" i="87"/>
  <c r="B57" i="35"/>
  <c r="G56" i="35"/>
  <c r="H56" i="35"/>
  <c r="E57" i="35"/>
  <c r="F57" i="35" s="1"/>
  <c r="D41" i="59"/>
  <c r="E41" i="59"/>
  <c r="F38" i="33"/>
  <c r="G38" i="33" s="1"/>
  <c r="B38" i="33"/>
  <c r="E46" i="18"/>
  <c r="D46" i="18"/>
  <c r="I43" i="20"/>
  <c r="B40" i="62"/>
  <c r="F40" i="62"/>
  <c r="H40" i="62" s="1"/>
  <c r="I55" i="35"/>
  <c r="F44" i="20"/>
  <c r="B44" i="20"/>
  <c r="J137" i="35"/>
  <c r="I138" i="35"/>
  <c r="H138" i="35"/>
  <c r="H115" i="13"/>
  <c r="I115" i="13"/>
  <c r="F117" i="25"/>
  <c r="B117" i="25"/>
  <c r="B116" i="33"/>
  <c r="F116" i="33"/>
  <c r="H116" i="25"/>
  <c r="I116" i="25"/>
  <c r="I115" i="33"/>
  <c r="H115" i="33"/>
  <c r="G139" i="35"/>
  <c r="B140" i="35"/>
  <c r="E140" i="35"/>
  <c r="F140" i="35" s="1"/>
  <c r="B116" i="13"/>
  <c r="F116" i="13"/>
  <c r="G44" i="43" l="1"/>
  <c r="H44" i="43"/>
  <c r="E45" i="43"/>
  <c r="F45" i="43" s="1"/>
  <c r="G45" i="43" s="1"/>
  <c r="H38" i="80"/>
  <c r="I38" i="80" s="1"/>
  <c r="B37" i="26"/>
  <c r="F37" i="26"/>
  <c r="D38" i="26" s="1"/>
  <c r="E38" i="26" s="1"/>
  <c r="F36" i="95"/>
  <c r="H36" i="95" s="1"/>
  <c r="E39" i="80"/>
  <c r="D39" i="80"/>
  <c r="B39" i="80" s="1"/>
  <c r="F43" i="97"/>
  <c r="G43" i="97" s="1"/>
  <c r="D36" i="13"/>
  <c r="H35" i="13"/>
  <c r="G35" i="13"/>
  <c r="I43" i="44"/>
  <c r="J116" i="26"/>
  <c r="I37" i="81"/>
  <c r="B37" i="98"/>
  <c r="F37" i="98"/>
  <c r="H37" i="98" s="1"/>
  <c r="B40" i="99"/>
  <c r="F40" i="99"/>
  <c r="D41" i="99" s="1"/>
  <c r="I44" i="41"/>
  <c r="I37" i="84"/>
  <c r="I44" i="21"/>
  <c r="D118" i="26"/>
  <c r="G117" i="26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E41" i="62"/>
  <c r="D41" i="62"/>
  <c r="B41" i="59"/>
  <c r="F41" i="59"/>
  <c r="H41" i="59" s="1"/>
  <c r="D45" i="20"/>
  <c r="E45" i="20"/>
  <c r="G44" i="20"/>
  <c r="D39" i="33"/>
  <c r="E39" i="33" s="1"/>
  <c r="E38" i="87"/>
  <c r="D38" i="87"/>
  <c r="H44" i="20"/>
  <c r="G40" i="62"/>
  <c r="I40" i="62" s="1"/>
  <c r="B46" i="18"/>
  <c r="F46" i="18"/>
  <c r="H46" i="18" s="1"/>
  <c r="H57" i="35"/>
  <c r="B58" i="35"/>
  <c r="E58" i="35"/>
  <c r="F58" i="35" s="1"/>
  <c r="G57" i="35"/>
  <c r="J138" i="35"/>
  <c r="J115" i="33"/>
  <c r="J116" i="25"/>
  <c r="J115" i="13"/>
  <c r="G116" i="13"/>
  <c r="D117" i="13"/>
  <c r="E117" i="13" s="1"/>
  <c r="I139" i="35"/>
  <c r="H139" i="35"/>
  <c r="G116" i="33"/>
  <c r="D117" i="33"/>
  <c r="E117" i="33" s="1"/>
  <c r="B141" i="35"/>
  <c r="E141" i="35"/>
  <c r="F141" i="35" s="1"/>
  <c r="G140" i="35"/>
  <c r="D118" i="25"/>
  <c r="E118" i="25" s="1"/>
  <c r="G117" i="25"/>
  <c r="I44" i="43" l="1"/>
  <c r="G37" i="26"/>
  <c r="H37" i="26"/>
  <c r="E37" i="95"/>
  <c r="D37" i="95"/>
  <c r="B37" i="95" s="1"/>
  <c r="G36" i="95"/>
  <c r="I36" i="95" s="1"/>
  <c r="F39" i="80"/>
  <c r="G39" i="80" s="1"/>
  <c r="D44" i="97"/>
  <c r="B44" i="97" s="1"/>
  <c r="E44" i="97"/>
  <c r="H43" i="97"/>
  <c r="I43" i="97" s="1"/>
  <c r="I35" i="13"/>
  <c r="B36" i="13"/>
  <c r="E36" i="13"/>
  <c r="F36" i="13" s="1"/>
  <c r="G37" i="98"/>
  <c r="I37" i="98" s="1"/>
  <c r="I37" i="25"/>
  <c r="G40" i="99"/>
  <c r="E41" i="99"/>
  <c r="F41" i="99" s="1"/>
  <c r="G41" i="99" s="1"/>
  <c r="B41" i="99"/>
  <c r="D38" i="98"/>
  <c r="E38" i="98"/>
  <c r="H40" i="99"/>
  <c r="G47" i="70"/>
  <c r="I47" i="70" s="1"/>
  <c r="H45" i="17"/>
  <c r="I45" i="17" s="1"/>
  <c r="I40" i="65"/>
  <c r="G42" i="57"/>
  <c r="I42" i="57" s="1"/>
  <c r="H42" i="46"/>
  <c r="I42" i="46" s="1"/>
  <c r="H117" i="26"/>
  <c r="I117" i="26"/>
  <c r="E118" i="26"/>
  <c r="F118" i="26" s="1"/>
  <c r="B118" i="26"/>
  <c r="H37" i="89"/>
  <c r="I37" i="89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9" i="85"/>
  <c r="F39" i="85"/>
  <c r="H39" i="85" s="1"/>
  <c r="H46" i="32"/>
  <c r="I46" i="32" s="1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E38" i="89"/>
  <c r="D38" i="89"/>
  <c r="F48" i="69"/>
  <c r="H48" i="69" s="1"/>
  <c r="B48" i="69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G41" i="59"/>
  <c r="I41" i="59" s="1"/>
  <c r="B38" i="87"/>
  <c r="F38" i="87"/>
  <c r="G38" i="87" s="1"/>
  <c r="G58" i="35"/>
  <c r="E59" i="35"/>
  <c r="F59" i="35" s="1"/>
  <c r="B59" i="35"/>
  <c r="H58" i="35"/>
  <c r="G46" i="18"/>
  <c r="I46" i="18" s="1"/>
  <c r="J139" i="35"/>
  <c r="H116" i="13"/>
  <c r="I116" i="13"/>
  <c r="B118" i="25"/>
  <c r="F118" i="25"/>
  <c r="H116" i="33"/>
  <c r="I116" i="33"/>
  <c r="H140" i="35"/>
  <c r="I140" i="35"/>
  <c r="H117" i="25"/>
  <c r="I117" i="25"/>
  <c r="G141" i="35"/>
  <c r="B142" i="35"/>
  <c r="E142" i="35"/>
  <c r="F142" i="35" s="1"/>
  <c r="B117" i="33"/>
  <c r="F117" i="33"/>
  <c r="B117" i="13"/>
  <c r="F117" i="13"/>
  <c r="I37" i="26" l="1"/>
  <c r="F37" i="95"/>
  <c r="G37" i="95" s="1"/>
  <c r="E40" i="80"/>
  <c r="D40" i="80"/>
  <c r="H39" i="80"/>
  <c r="I39" i="80" s="1"/>
  <c r="F44" i="97"/>
  <c r="D45" i="97" s="1"/>
  <c r="B45" i="97" s="1"/>
  <c r="D37" i="13"/>
  <c r="H36" i="13"/>
  <c r="G36" i="13"/>
  <c r="I40" i="99"/>
  <c r="B38" i="98"/>
  <c r="F38" i="98"/>
  <c r="G38" i="98" s="1"/>
  <c r="D42" i="99"/>
  <c r="E42" i="99"/>
  <c r="H41" i="99"/>
  <c r="I41" i="99" s="1"/>
  <c r="J117" i="26"/>
  <c r="D119" i="26"/>
  <c r="G118" i="26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I47" i="27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E48" i="71"/>
  <c r="D48" i="71"/>
  <c r="D39" i="26"/>
  <c r="E39" i="26" s="1"/>
  <c r="E46" i="20"/>
  <c r="D46" i="20"/>
  <c r="H59" i="35"/>
  <c r="B60" i="35"/>
  <c r="E60" i="35"/>
  <c r="F60" i="35" s="1"/>
  <c r="G59" i="35"/>
  <c r="B42" i="59"/>
  <c r="F42" i="59"/>
  <c r="H42" i="59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J140" i="35"/>
  <c r="J116" i="33"/>
  <c r="J117" i="25"/>
  <c r="D118" i="13"/>
  <c r="G117" i="13"/>
  <c r="E143" i="35"/>
  <c r="F143" i="35" s="1"/>
  <c r="G142" i="35"/>
  <c r="B143" i="35"/>
  <c r="G118" i="25"/>
  <c r="D119" i="25"/>
  <c r="E119" i="25" s="1"/>
  <c r="J116" i="13"/>
  <c r="D118" i="33"/>
  <c r="E118" i="33" s="1"/>
  <c r="G117" i="33"/>
  <c r="I141" i="35"/>
  <c r="H141" i="35"/>
  <c r="E38" i="95" l="1"/>
  <c r="H37" i="95"/>
  <c r="I37" i="95" s="1"/>
  <c r="D38" i="95"/>
  <c r="B38" i="95" s="1"/>
  <c r="F40" i="80"/>
  <c r="E41" i="80" s="1"/>
  <c r="B40" i="80"/>
  <c r="G44" i="97"/>
  <c r="E45" i="97"/>
  <c r="F45" i="97" s="1"/>
  <c r="D46" i="97" s="1"/>
  <c r="B46" i="97" s="1"/>
  <c r="H44" i="97"/>
  <c r="I36" i="13"/>
  <c r="E37" i="13"/>
  <c r="F37" i="13" s="1"/>
  <c r="B37" i="13"/>
  <c r="I38" i="83"/>
  <c r="I44" i="45"/>
  <c r="F42" i="99"/>
  <c r="D43" i="99" s="1"/>
  <c r="B42" i="99"/>
  <c r="D39" i="98"/>
  <c r="E39" i="98"/>
  <c r="H38" i="98"/>
  <c r="I38" i="98" s="1"/>
  <c r="I39" i="86"/>
  <c r="G46" i="17"/>
  <c r="I46" i="17" s="1"/>
  <c r="G38" i="94"/>
  <c r="I38" i="94" s="1"/>
  <c r="H47" i="24"/>
  <c r="I47" i="24" s="1"/>
  <c r="H118" i="26"/>
  <c r="I118" i="26"/>
  <c r="E119" i="26"/>
  <c r="F119" i="26" s="1"/>
  <c r="B119" i="26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F40" i="33"/>
  <c r="B40" i="33"/>
  <c r="B61" i="35"/>
  <c r="G60" i="35"/>
  <c r="H60" i="35"/>
  <c r="E61" i="35"/>
  <c r="F61" i="35" s="1"/>
  <c r="F46" i="20"/>
  <c r="G46" i="20" s="1"/>
  <c r="B46" i="20"/>
  <c r="F42" i="62"/>
  <c r="B42" i="62"/>
  <c r="F39" i="87"/>
  <c r="H39" i="87" s="1"/>
  <c r="B39" i="87"/>
  <c r="E43" i="59"/>
  <c r="D43" i="59"/>
  <c r="E48" i="18"/>
  <c r="D48" i="18"/>
  <c r="F39" i="26"/>
  <c r="B39" i="26"/>
  <c r="B118" i="13"/>
  <c r="J141" i="35"/>
  <c r="I117" i="33"/>
  <c r="H117" i="33"/>
  <c r="I142" i="35"/>
  <c r="H142" i="35"/>
  <c r="B118" i="33"/>
  <c r="F118" i="33"/>
  <c r="B119" i="25"/>
  <c r="F119" i="25"/>
  <c r="B144" i="35"/>
  <c r="G143" i="35"/>
  <c r="E144" i="35"/>
  <c r="F144" i="35" s="1"/>
  <c r="E118" i="13"/>
  <c r="F118" i="13" s="1"/>
  <c r="H118" i="25"/>
  <c r="I118" i="25"/>
  <c r="H117" i="13"/>
  <c r="I117" i="13"/>
  <c r="F38" i="95" l="1"/>
  <c r="H38" i="95" s="1"/>
  <c r="H40" i="80"/>
  <c r="G40" i="80"/>
  <c r="D41" i="80"/>
  <c r="F41" i="80" s="1"/>
  <c r="E46" i="97"/>
  <c r="F46" i="97" s="1"/>
  <c r="G46" i="97" s="1"/>
  <c r="I44" i="97"/>
  <c r="H45" i="97"/>
  <c r="G45" i="97"/>
  <c r="H37" i="13"/>
  <c r="D38" i="13"/>
  <c r="G37" i="13"/>
  <c r="J118" i="26"/>
  <c r="H42" i="99"/>
  <c r="G42" i="99"/>
  <c r="F39" i="98"/>
  <c r="H39" i="98" s="1"/>
  <c r="B39" i="98"/>
  <c r="E43" i="99"/>
  <c r="F43" i="99" s="1"/>
  <c r="B43" i="99"/>
  <c r="G46" i="39"/>
  <c r="I46" i="39" s="1"/>
  <c r="I39" i="84"/>
  <c r="G119" i="26"/>
  <c r="D120" i="26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D42" i="82"/>
  <c r="E42" i="82"/>
  <c r="D41" i="86"/>
  <c r="E41" i="86"/>
  <c r="H40" i="86"/>
  <c r="G40" i="86"/>
  <c r="G41" i="82"/>
  <c r="I41" i="82" s="1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D40" i="26"/>
  <c r="D41" i="33"/>
  <c r="E41" i="33" s="1"/>
  <c r="D43" i="62"/>
  <c r="E43" i="62"/>
  <c r="D47" i="20"/>
  <c r="E47" i="20"/>
  <c r="H40" i="33"/>
  <c r="H39" i="26"/>
  <c r="F48" i="18"/>
  <c r="B48" i="18"/>
  <c r="H42" i="62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J142" i="35"/>
  <c r="D119" i="13"/>
  <c r="E119" i="13" s="1"/>
  <c r="G118" i="13"/>
  <c r="J117" i="13"/>
  <c r="B145" i="35"/>
  <c r="G144" i="35"/>
  <c r="E145" i="35"/>
  <c r="F145" i="35" s="1"/>
  <c r="I143" i="35"/>
  <c r="H143" i="35"/>
  <c r="J117" i="33"/>
  <c r="J118" i="25"/>
  <c r="G119" i="25"/>
  <c r="D120" i="25"/>
  <c r="E120" i="25" s="1"/>
  <c r="G118" i="33"/>
  <c r="D119" i="33"/>
  <c r="E119" i="33" s="1"/>
  <c r="E39" i="95" l="1"/>
  <c r="D39" i="95"/>
  <c r="B39" i="95" s="1"/>
  <c r="G38" i="95"/>
  <c r="I38" i="95" s="1"/>
  <c r="I40" i="80"/>
  <c r="B41" i="80"/>
  <c r="H46" i="97"/>
  <c r="I46" i="97" s="1"/>
  <c r="E47" i="97"/>
  <c r="D47" i="97"/>
  <c r="B47" i="97" s="1"/>
  <c r="I45" i="97"/>
  <c r="I37" i="13"/>
  <c r="E38" i="13"/>
  <c r="F38" i="13" s="1"/>
  <c r="B38" i="13"/>
  <c r="H44" i="46"/>
  <c r="I44" i="46" s="1"/>
  <c r="I42" i="99"/>
  <c r="D44" i="99"/>
  <c r="G43" i="99"/>
  <c r="H43" i="99"/>
  <c r="D40" i="98"/>
  <c r="E40" i="98"/>
  <c r="G39" i="98"/>
  <c r="I39" i="98" s="1"/>
  <c r="E120" i="26"/>
  <c r="F120" i="26" s="1"/>
  <c r="B120" i="26"/>
  <c r="H119" i="26"/>
  <c r="I119" i="26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E48" i="22"/>
  <c r="D48" i="22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E49" i="18"/>
  <c r="D49" i="18"/>
  <c r="I39" i="26"/>
  <c r="F47" i="20"/>
  <c r="B47" i="20"/>
  <c r="D44" i="59"/>
  <c r="E44" i="59"/>
  <c r="I42" i="62"/>
  <c r="B40" i="26"/>
  <c r="B63" i="35"/>
  <c r="E63" i="35"/>
  <c r="F63" i="35" s="1"/>
  <c r="G62" i="35"/>
  <c r="H62" i="35"/>
  <c r="B40" i="87"/>
  <c r="F40" i="87"/>
  <c r="G40" i="87" s="1"/>
  <c r="G48" i="18"/>
  <c r="I40" i="33"/>
  <c r="B43" i="62"/>
  <c r="F43" i="62"/>
  <c r="G43" i="62" s="1"/>
  <c r="E40" i="26"/>
  <c r="F40" i="26" s="1"/>
  <c r="H43" i="59"/>
  <c r="I43" i="59" s="1"/>
  <c r="H48" i="18"/>
  <c r="F41" i="33"/>
  <c r="G41" i="33" s="1"/>
  <c r="B41" i="33"/>
  <c r="J143" i="35"/>
  <c r="H144" i="35"/>
  <c r="I144" i="35"/>
  <c r="F119" i="33"/>
  <c r="B119" i="33"/>
  <c r="F120" i="25"/>
  <c r="B120" i="25"/>
  <c r="H118" i="13"/>
  <c r="I118" i="13"/>
  <c r="H118" i="33"/>
  <c r="I118" i="33"/>
  <c r="H119" i="25"/>
  <c r="I119" i="25"/>
  <c r="G145" i="35"/>
  <c r="E146" i="35"/>
  <c r="F146" i="35" s="1"/>
  <c r="B146" i="35"/>
  <c r="B119" i="13"/>
  <c r="F119" i="13"/>
  <c r="F39" i="95" l="1"/>
  <c r="G39" i="95" s="1"/>
  <c r="F47" i="97"/>
  <c r="D48" i="97" s="1"/>
  <c r="B48" i="97" s="1"/>
  <c r="H38" i="13"/>
  <c r="D39" i="13"/>
  <c r="G38" i="13"/>
  <c r="I40" i="84"/>
  <c r="I49" i="23"/>
  <c r="I43" i="99"/>
  <c r="F40" i="98"/>
  <c r="H40" i="98" s="1"/>
  <c r="B40" i="98"/>
  <c r="E44" i="99"/>
  <c r="F44" i="99" s="1"/>
  <c r="D45" i="99" s="1"/>
  <c r="B44" i="99"/>
  <c r="I41" i="76"/>
  <c r="I39" i="92"/>
  <c r="G42" i="82"/>
  <c r="I42" i="82" s="1"/>
  <c r="I41" i="79"/>
  <c r="G120" i="26"/>
  <c r="D121" i="26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G47" i="20"/>
  <c r="D42" i="33"/>
  <c r="E42" i="33" s="1"/>
  <c r="H43" i="62"/>
  <c r="I43" i="62" s="1"/>
  <c r="D41" i="87"/>
  <c r="E41" i="87"/>
  <c r="H47" i="20"/>
  <c r="J144" i="35"/>
  <c r="J118" i="33"/>
  <c r="B147" i="35"/>
  <c r="G146" i="35"/>
  <c r="E147" i="35"/>
  <c r="F147" i="35" s="1"/>
  <c r="G120" i="25"/>
  <c r="D121" i="25"/>
  <c r="E121" i="25" s="1"/>
  <c r="I145" i="35"/>
  <c r="H145" i="35"/>
  <c r="J119" i="25"/>
  <c r="J118" i="13"/>
  <c r="G119" i="33"/>
  <c r="D120" i="33"/>
  <c r="D120" i="13"/>
  <c r="E120" i="13" s="1"/>
  <c r="G119" i="13"/>
  <c r="E40" i="95" l="1"/>
  <c r="D40" i="95"/>
  <c r="B40" i="95" s="1"/>
  <c r="H39" i="95"/>
  <c r="I39" i="95" s="1"/>
  <c r="H47" i="97"/>
  <c r="G47" i="97"/>
  <c r="E48" i="97"/>
  <c r="F48" i="97" s="1"/>
  <c r="D49" i="97" s="1"/>
  <c r="B49" i="97" s="1"/>
  <c r="I38" i="13"/>
  <c r="E39" i="13"/>
  <c r="F39" i="13" s="1"/>
  <c r="B39" i="13"/>
  <c r="G45" i="46"/>
  <c r="I45" i="46" s="1"/>
  <c r="G44" i="99"/>
  <c r="D41" i="98"/>
  <c r="E41" i="98"/>
  <c r="E45" i="99"/>
  <c r="F45" i="99" s="1"/>
  <c r="B45" i="99"/>
  <c r="I50" i="31"/>
  <c r="G40" i="98"/>
  <c r="I40" i="98" s="1"/>
  <c r="H44" i="99"/>
  <c r="I40" i="25"/>
  <c r="I49" i="71"/>
  <c r="H50" i="70"/>
  <c r="I50" i="70" s="1"/>
  <c r="G48" i="22"/>
  <c r="I48" i="22" s="1"/>
  <c r="I120" i="26"/>
  <c r="H120" i="26"/>
  <c r="E121" i="26"/>
  <c r="F121" i="26" s="1"/>
  <c r="B121" i="26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B41" i="87"/>
  <c r="F41" i="87"/>
  <c r="G41" i="87" s="1"/>
  <c r="B44" i="62"/>
  <c r="F44" i="62"/>
  <c r="E65" i="35"/>
  <c r="F65" i="35" s="1"/>
  <c r="H64" i="35"/>
  <c r="B65" i="35"/>
  <c r="G64" i="35"/>
  <c r="B42" i="33"/>
  <c r="F42" i="33"/>
  <c r="H42" i="33" s="1"/>
  <c r="E50" i="18"/>
  <c r="D50" i="18"/>
  <c r="F48" i="20"/>
  <c r="G48" i="20" s="1"/>
  <c r="B48" i="20"/>
  <c r="D45" i="59"/>
  <c r="E45" i="59"/>
  <c r="B41" i="26"/>
  <c r="F41" i="26"/>
  <c r="H41" i="26" s="1"/>
  <c r="H119" i="13"/>
  <c r="I119" i="13"/>
  <c r="B120" i="33"/>
  <c r="H119" i="33"/>
  <c r="I119" i="33"/>
  <c r="B121" i="25"/>
  <c r="F121" i="25"/>
  <c r="E148" i="35"/>
  <c r="F148" i="35" s="1"/>
  <c r="G147" i="35"/>
  <c r="B148" i="35"/>
  <c r="F120" i="13"/>
  <c r="B120" i="13"/>
  <c r="E120" i="33"/>
  <c r="F120" i="33" s="1"/>
  <c r="I120" i="25"/>
  <c r="H120" i="25"/>
  <c r="I146" i="35"/>
  <c r="H146" i="35"/>
  <c r="J145" i="35"/>
  <c r="F40" i="95" l="1"/>
  <c r="G40" i="95" s="1"/>
  <c r="I47" i="97"/>
  <c r="H48" i="97"/>
  <c r="E49" i="97"/>
  <c r="F49" i="97" s="1"/>
  <c r="D50" i="97" s="1"/>
  <c r="B50" i="97" s="1"/>
  <c r="G48" i="97"/>
  <c r="H39" i="13"/>
  <c r="D40" i="13"/>
  <c r="G39" i="13"/>
  <c r="I44" i="99"/>
  <c r="I47" i="44"/>
  <c r="D46" i="99"/>
  <c r="G45" i="99"/>
  <c r="H45" i="99"/>
  <c r="I49" i="32"/>
  <c r="F41" i="98"/>
  <c r="B41" i="98"/>
  <c r="I40" i="92"/>
  <c r="I50" i="23"/>
  <c r="H48" i="20"/>
  <c r="I48" i="20" s="1"/>
  <c r="I42" i="90"/>
  <c r="G47" i="55"/>
  <c r="I47" i="55" s="1"/>
  <c r="J120" i="26"/>
  <c r="D122" i="26"/>
  <c r="G121" i="26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E45" i="62"/>
  <c r="D45" i="62"/>
  <c r="G65" i="35"/>
  <c r="E66" i="35"/>
  <c r="F66" i="35" s="1"/>
  <c r="B66" i="35"/>
  <c r="H65" i="35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J146" i="35"/>
  <c r="J120" i="25"/>
  <c r="J119" i="13"/>
  <c r="G120" i="33"/>
  <c r="D121" i="33"/>
  <c r="E121" i="33" s="1"/>
  <c r="G120" i="13"/>
  <c r="D121" i="13"/>
  <c r="E121" i="13" s="1"/>
  <c r="H147" i="35"/>
  <c r="I147" i="35"/>
  <c r="G121" i="25"/>
  <c r="D122" i="25"/>
  <c r="E122" i="25" s="1"/>
  <c r="G148" i="35"/>
  <c r="B149" i="35"/>
  <c r="E149" i="35"/>
  <c r="F149" i="35" s="1"/>
  <c r="J119" i="33"/>
  <c r="H40" i="95" l="1"/>
  <c r="I40" i="95" s="1"/>
  <c r="E41" i="95"/>
  <c r="D41" i="95"/>
  <c r="B41" i="95" s="1"/>
  <c r="I48" i="97"/>
  <c r="I39" i="13"/>
  <c r="H49" i="97"/>
  <c r="G49" i="97"/>
  <c r="B40" i="13"/>
  <c r="E40" i="13"/>
  <c r="F40" i="13" s="1"/>
  <c r="E50" i="97"/>
  <c r="F50" i="97" s="1"/>
  <c r="I49" i="3"/>
  <c r="I45" i="99"/>
  <c r="D42" i="98"/>
  <c r="E42" i="98"/>
  <c r="H41" i="98"/>
  <c r="G41" i="98"/>
  <c r="E46" i="99"/>
  <c r="F46" i="99" s="1"/>
  <c r="D47" i="99" s="1"/>
  <c r="B46" i="99"/>
  <c r="I41" i="25"/>
  <c r="H121" i="26"/>
  <c r="I121" i="26"/>
  <c r="E122" i="26"/>
  <c r="F122" i="26" s="1"/>
  <c r="B122" i="26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E44" i="76"/>
  <c r="D44" i="76"/>
  <c r="H45" i="61"/>
  <c r="I45" i="61" s="1"/>
  <c r="G49" i="22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D51" i="18"/>
  <c r="E51" i="18"/>
  <c r="D46" i="59"/>
  <c r="E46" i="59"/>
  <c r="G50" i="18"/>
  <c r="H45" i="59"/>
  <c r="I44" i="62"/>
  <c r="B43" i="33"/>
  <c r="B49" i="20"/>
  <c r="F49" i="20"/>
  <c r="H49" i="20" s="1"/>
  <c r="I65" i="35"/>
  <c r="F45" i="62"/>
  <c r="B45" i="62"/>
  <c r="F42" i="87"/>
  <c r="B42" i="87"/>
  <c r="E43" i="33"/>
  <c r="F43" i="33" s="1"/>
  <c r="F42" i="26"/>
  <c r="H42" i="26" s="1"/>
  <c r="B42" i="26"/>
  <c r="H50" i="18"/>
  <c r="G45" i="59"/>
  <c r="H66" i="35"/>
  <c r="G66" i="35"/>
  <c r="B67" i="35"/>
  <c r="E67" i="35"/>
  <c r="F67" i="35" s="1"/>
  <c r="J147" i="35"/>
  <c r="G149" i="35"/>
  <c r="B150" i="35"/>
  <c r="E150" i="35"/>
  <c r="F150" i="35" s="1"/>
  <c r="H120" i="13"/>
  <c r="I120" i="13"/>
  <c r="H148" i="35"/>
  <c r="I148" i="35"/>
  <c r="F122" i="25"/>
  <c r="B122" i="25"/>
  <c r="B121" i="33"/>
  <c r="F121" i="33"/>
  <c r="H121" i="25"/>
  <c r="I121" i="25"/>
  <c r="B121" i="13"/>
  <c r="F121" i="13"/>
  <c r="I120" i="33"/>
  <c r="H120" i="33"/>
  <c r="F41" i="95" l="1"/>
  <c r="H41" i="95" s="1"/>
  <c r="I49" i="41"/>
  <c r="I49" i="22"/>
  <c r="I49" i="97"/>
  <c r="H40" i="13"/>
  <c r="G40" i="13"/>
  <c r="D41" i="13"/>
  <c r="D51" i="97"/>
  <c r="B51" i="97" s="1"/>
  <c r="H50" i="97"/>
  <c r="E51" i="97"/>
  <c r="G50" i="97"/>
  <c r="I41" i="98"/>
  <c r="J121" i="26"/>
  <c r="E47" i="99"/>
  <c r="F47" i="99" s="1"/>
  <c r="G47" i="99" s="1"/>
  <c r="B47" i="99"/>
  <c r="I46" i="46"/>
  <c r="H46" i="99"/>
  <c r="G46" i="99"/>
  <c r="F42" i="98"/>
  <c r="G42" i="98" s="1"/>
  <c r="B42" i="98"/>
  <c r="I49" i="17"/>
  <c r="D123" i="26"/>
  <c r="G122" i="26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D44" i="33"/>
  <c r="G43" i="33"/>
  <c r="H43" i="33"/>
  <c r="G67" i="35"/>
  <c r="B68" i="35"/>
  <c r="E68" i="35"/>
  <c r="F68" i="35" s="1"/>
  <c r="H67" i="35"/>
  <c r="E43" i="87"/>
  <c r="D43" i="87"/>
  <c r="B46" i="59"/>
  <c r="F46" i="59"/>
  <c r="G46" i="59" s="1"/>
  <c r="H42" i="87"/>
  <c r="D46" i="62"/>
  <c r="E46" i="62"/>
  <c r="E50" i="20"/>
  <c r="D50" i="20"/>
  <c r="G42" i="87"/>
  <c r="G45" i="62"/>
  <c r="B51" i="18"/>
  <c r="F51" i="18"/>
  <c r="G51" i="18" s="1"/>
  <c r="I66" i="35"/>
  <c r="D43" i="26"/>
  <c r="E43" i="26" s="1"/>
  <c r="H45" i="62"/>
  <c r="G49" i="20"/>
  <c r="I49" i="20" s="1"/>
  <c r="J120" i="13"/>
  <c r="J121" i="25"/>
  <c r="J120" i="33"/>
  <c r="G121" i="33"/>
  <c r="D122" i="33"/>
  <c r="E122" i="33" s="1"/>
  <c r="H149" i="35"/>
  <c r="I149" i="35"/>
  <c r="J148" i="35"/>
  <c r="D122" i="13"/>
  <c r="E122" i="13" s="1"/>
  <c r="G121" i="13"/>
  <c r="G122" i="25"/>
  <c r="D123" i="25"/>
  <c r="E123" i="25" s="1"/>
  <c r="G150" i="35"/>
  <c r="B151" i="35"/>
  <c r="E151" i="35"/>
  <c r="F151" i="35" s="1"/>
  <c r="D42" i="95" l="1"/>
  <c r="B42" i="95" s="1"/>
  <c r="E42" i="95"/>
  <c r="G41" i="95"/>
  <c r="I41" i="95" s="1"/>
  <c r="E41" i="13"/>
  <c r="F41" i="13" s="1"/>
  <c r="B41" i="13"/>
  <c r="I40" i="13"/>
  <c r="F51" i="97"/>
  <c r="D52" i="97" s="1"/>
  <c r="B52" i="97" s="1"/>
  <c r="I50" i="97"/>
  <c r="H42" i="98"/>
  <c r="I42" i="98" s="1"/>
  <c r="I46" i="99"/>
  <c r="D48" i="99"/>
  <c r="E48" i="99"/>
  <c r="D43" i="98"/>
  <c r="E43" i="98"/>
  <c r="H47" i="99"/>
  <c r="I47" i="99" s="1"/>
  <c r="I42" i="25"/>
  <c r="H47" i="46"/>
  <c r="I47" i="46" s="1"/>
  <c r="G51" i="24"/>
  <c r="I51" i="24" s="1"/>
  <c r="I46" i="56"/>
  <c r="I122" i="26"/>
  <c r="H122" i="26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F43" i="87"/>
  <c r="G43" i="87" s="1"/>
  <c r="B43" i="87"/>
  <c r="B46" i="62"/>
  <c r="F46" i="62"/>
  <c r="H46" i="62" s="1"/>
  <c r="I42" i="87"/>
  <c r="G68" i="35"/>
  <c r="H68" i="35"/>
  <c r="E69" i="35"/>
  <c r="F69" i="35" s="1"/>
  <c r="B69" i="35"/>
  <c r="E52" i="18"/>
  <c r="D52" i="18"/>
  <c r="F50" i="20"/>
  <c r="G50" i="20" s="1"/>
  <c r="B50" i="20"/>
  <c r="B44" i="33"/>
  <c r="F43" i="26"/>
  <c r="H43" i="26" s="1"/>
  <c r="B43" i="26"/>
  <c r="H51" i="18"/>
  <c r="I51" i="18" s="1"/>
  <c r="E47" i="59"/>
  <c r="D47" i="59"/>
  <c r="E44" i="33"/>
  <c r="F44" i="33" s="1"/>
  <c r="H150" i="35"/>
  <c r="I150" i="35"/>
  <c r="B122" i="13"/>
  <c r="F122" i="13"/>
  <c r="I121" i="33"/>
  <c r="H121" i="33"/>
  <c r="F123" i="25"/>
  <c r="B123" i="25"/>
  <c r="J149" i="35"/>
  <c r="G151" i="35"/>
  <c r="B152" i="35"/>
  <c r="E152" i="35"/>
  <c r="F152" i="35" s="1"/>
  <c r="H122" i="25"/>
  <c r="I122" i="25"/>
  <c r="I121" i="13"/>
  <c r="H121" i="13"/>
  <c r="F122" i="33"/>
  <c r="B122" i="33"/>
  <c r="F42" i="95" l="1"/>
  <c r="H42" i="95" s="1"/>
  <c r="I47" i="53"/>
  <c r="E52" i="97"/>
  <c r="F52" i="97" s="1"/>
  <c r="H51" i="97"/>
  <c r="H41" i="13"/>
  <c r="G41" i="13"/>
  <c r="D42" i="13"/>
  <c r="G51" i="97"/>
  <c r="F48" i="99"/>
  <c r="B48" i="99"/>
  <c r="F43" i="98"/>
  <c r="B43" i="98"/>
  <c r="I42" i="92"/>
  <c r="I52" i="70"/>
  <c r="I42" i="94"/>
  <c r="H45" i="82"/>
  <c r="I45" i="82" s="1"/>
  <c r="I49" i="74"/>
  <c r="J122" i="26"/>
  <c r="D124" i="26"/>
  <c r="B124" i="26" s="1"/>
  <c r="G123" i="26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G46" i="62"/>
  <c r="I46" i="62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I52" i="71" s="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I68" i="35"/>
  <c r="E47" i="62"/>
  <c r="D47" i="62"/>
  <c r="H43" i="87"/>
  <c r="I43" i="87" s="1"/>
  <c r="D44" i="26"/>
  <c r="E44" i="26" s="1"/>
  <c r="B47" i="59"/>
  <c r="F47" i="59"/>
  <c r="H47" i="59" s="1"/>
  <c r="G43" i="26"/>
  <c r="I43" i="26" s="1"/>
  <c r="B52" i="18"/>
  <c r="F52" i="18"/>
  <c r="H52" i="18" s="1"/>
  <c r="J121" i="13"/>
  <c r="J150" i="35"/>
  <c r="G152" i="35"/>
  <c r="B153" i="35"/>
  <c r="E153" i="35"/>
  <c r="F153" i="35" s="1"/>
  <c r="D124" i="25"/>
  <c r="E124" i="25" s="1"/>
  <c r="G123" i="25"/>
  <c r="G122" i="33"/>
  <c r="D123" i="33"/>
  <c r="E123" i="33" s="1"/>
  <c r="I151" i="35"/>
  <c r="H151" i="35"/>
  <c r="J122" i="25"/>
  <c r="J121" i="33"/>
  <c r="D123" i="13"/>
  <c r="E123" i="13" s="1"/>
  <c r="G122" i="13"/>
  <c r="D43" i="95" l="1"/>
  <c r="B43" i="95" s="1"/>
  <c r="G42" i="95"/>
  <c r="I42" i="95" s="1"/>
  <c r="E43" i="95"/>
  <c r="I51" i="97"/>
  <c r="D53" i="97"/>
  <c r="B53" i="97" s="1"/>
  <c r="H52" i="97"/>
  <c r="G52" i="97"/>
  <c r="E53" i="97"/>
  <c r="E42" i="13"/>
  <c r="F42" i="13" s="1"/>
  <c r="B42" i="13"/>
  <c r="I41" i="13"/>
  <c r="H52" i="24"/>
  <c r="I52" i="24" s="1"/>
  <c r="D44" i="98"/>
  <c r="E44" i="98"/>
  <c r="D49" i="99"/>
  <c r="E49" i="99"/>
  <c r="H43" i="98"/>
  <c r="H48" i="99"/>
  <c r="G43" i="98"/>
  <c r="G48" i="99"/>
  <c r="I43" i="25"/>
  <c r="G53" i="70"/>
  <c r="I53" i="70" s="1"/>
  <c r="H47" i="67"/>
  <c r="I47" i="67" s="1"/>
  <c r="H123" i="26"/>
  <c r="I123" i="26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B45" i="33"/>
  <c r="D48" i="59"/>
  <c r="E48" i="59"/>
  <c r="H70" i="35"/>
  <c r="E71" i="35"/>
  <c r="F71" i="35" s="1"/>
  <c r="G70" i="35"/>
  <c r="B71" i="35"/>
  <c r="E45" i="33"/>
  <c r="F45" i="33" s="1"/>
  <c r="D53" i="18"/>
  <c r="E53" i="18"/>
  <c r="B44" i="26"/>
  <c r="F44" i="26"/>
  <c r="H44" i="26" s="1"/>
  <c r="F47" i="62"/>
  <c r="H47" i="62" s="1"/>
  <c r="B47" i="62"/>
  <c r="B44" i="87"/>
  <c r="F44" i="87"/>
  <c r="H44" i="87" s="1"/>
  <c r="F51" i="20"/>
  <c r="H51" i="20" s="1"/>
  <c r="B51" i="20"/>
  <c r="H122" i="13"/>
  <c r="I122" i="13"/>
  <c r="I152" i="35"/>
  <c r="H152" i="35"/>
  <c r="F123" i="33"/>
  <c r="B123" i="33"/>
  <c r="F123" i="13"/>
  <c r="B123" i="13"/>
  <c r="J151" i="35"/>
  <c r="H122" i="33"/>
  <c r="I122" i="33"/>
  <c r="I123" i="25"/>
  <c r="H123" i="25"/>
  <c r="G153" i="35"/>
  <c r="B154" i="35"/>
  <c r="E154" i="35"/>
  <c r="F154" i="35" s="1"/>
  <c r="G154" i="35" s="1"/>
  <c r="F124" i="25"/>
  <c r="B124" i="25"/>
  <c r="F43" i="95" l="1"/>
  <c r="H43" i="95" s="1"/>
  <c r="I52" i="97"/>
  <c r="F53" i="97"/>
  <c r="H53" i="97" s="1"/>
  <c r="G42" i="13"/>
  <c r="D43" i="13"/>
  <c r="H42" i="13"/>
  <c r="F49" i="99"/>
  <c r="G49" i="99" s="1"/>
  <c r="B49" i="99"/>
  <c r="G44" i="26"/>
  <c r="I44" i="26" s="1"/>
  <c r="I48" i="99"/>
  <c r="I43" i="98"/>
  <c r="B44" i="98"/>
  <c r="F44" i="98"/>
  <c r="I47" i="66"/>
  <c r="G50" i="58"/>
  <c r="I50" i="58" s="1"/>
  <c r="J123" i="26"/>
  <c r="D125" i="26"/>
  <c r="G124" i="26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F46" i="90"/>
  <c r="H46" i="90" s="1"/>
  <c r="B46" i="90"/>
  <c r="D51" i="55"/>
  <c r="E51" i="55"/>
  <c r="E51" i="58"/>
  <c r="D51" i="58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I51" i="20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2" i="13"/>
  <c r="D46" i="33"/>
  <c r="E46" i="33" s="1"/>
  <c r="G45" i="33"/>
  <c r="H45" i="33"/>
  <c r="E45" i="87"/>
  <c r="D45" i="87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I70" i="35"/>
  <c r="F48" i="59"/>
  <c r="H48" i="59" s="1"/>
  <c r="B48" i="59"/>
  <c r="J152" i="35"/>
  <c r="J123" i="25"/>
  <c r="G123" i="13"/>
  <c r="D124" i="13"/>
  <c r="E124" i="13" s="1"/>
  <c r="G123" i="33"/>
  <c r="D124" i="33"/>
  <c r="E124" i="33" s="1"/>
  <c r="D125" i="25"/>
  <c r="G124" i="25"/>
  <c r="I154" i="35"/>
  <c r="H154" i="35"/>
  <c r="J122" i="33"/>
  <c r="H153" i="35"/>
  <c r="I153" i="35"/>
  <c r="G43" i="95" l="1"/>
  <c r="I43" i="95" s="1"/>
  <c r="D44" i="95"/>
  <c r="B44" i="95" s="1"/>
  <c r="E44" i="95"/>
  <c r="I51" i="42"/>
  <c r="D54" i="97"/>
  <c r="B54" i="97" s="1"/>
  <c r="G53" i="97"/>
  <c r="I53" i="97" s="1"/>
  <c r="E54" i="97"/>
  <c r="I42" i="13"/>
  <c r="E43" i="13"/>
  <c r="F43" i="13" s="1"/>
  <c r="B43" i="13"/>
  <c r="D45" i="98"/>
  <c r="E45" i="98"/>
  <c r="H44" i="98"/>
  <c r="D50" i="99"/>
  <c r="E50" i="99"/>
  <c r="H46" i="80"/>
  <c r="I46" i="80" s="1"/>
  <c r="G44" i="98"/>
  <c r="H49" i="99"/>
  <c r="I49" i="99" s="1"/>
  <c r="H52" i="22"/>
  <c r="I52" i="22" s="1"/>
  <c r="I124" i="26"/>
  <c r="H124" i="26"/>
  <c r="B125" i="26"/>
  <c r="E125" i="26"/>
  <c r="F125" i="26" s="1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G72" i="35"/>
  <c r="H72" i="35"/>
  <c r="F52" i="20"/>
  <c r="H52" i="20" s="1"/>
  <c r="B52" i="20"/>
  <c r="B45" i="87"/>
  <c r="F45" i="87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D49" i="59"/>
  <c r="E49" i="59"/>
  <c r="H53" i="18"/>
  <c r="I53" i="18" s="1"/>
  <c r="J154" i="35"/>
  <c r="H123" i="13"/>
  <c r="I123" i="13"/>
  <c r="J153" i="35"/>
  <c r="I124" i="25"/>
  <c r="H124" i="25"/>
  <c r="B124" i="33"/>
  <c r="F124" i="33"/>
  <c r="B125" i="25"/>
  <c r="I123" i="33"/>
  <c r="H123" i="33"/>
  <c r="E125" i="25"/>
  <c r="F125" i="25" s="1"/>
  <c r="F124" i="13"/>
  <c r="B124" i="13"/>
  <c r="F44" i="95" l="1"/>
  <c r="G44" i="95" s="1"/>
  <c r="F54" i="97"/>
  <c r="D55" i="97" s="1"/>
  <c r="J155" i="35"/>
  <c r="G43" i="13"/>
  <c r="H43" i="13"/>
  <c r="D44" i="13"/>
  <c r="F50" i="99"/>
  <c r="H50" i="99" s="1"/>
  <c r="B50" i="99"/>
  <c r="I44" i="98"/>
  <c r="B45" i="98"/>
  <c r="F45" i="98"/>
  <c r="G45" i="98" s="1"/>
  <c r="D126" i="26"/>
  <c r="B126" i="26" s="1"/>
  <c r="G125" i="26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E46" i="87"/>
  <c r="D46" i="87"/>
  <c r="E53" i="20"/>
  <c r="D53" i="20"/>
  <c r="E49" i="62"/>
  <c r="D49" i="62"/>
  <c r="D46" i="26"/>
  <c r="E46" i="26" s="1"/>
  <c r="B54" i="18"/>
  <c r="F54" i="18"/>
  <c r="H54" i="18" s="1"/>
  <c r="B49" i="59"/>
  <c r="F49" i="59"/>
  <c r="H49" i="59" s="1"/>
  <c r="G48" i="62"/>
  <c r="I48" i="62" s="1"/>
  <c r="H45" i="26"/>
  <c r="I45" i="26" s="1"/>
  <c r="G45" i="87"/>
  <c r="D47" i="33"/>
  <c r="E47" i="33" s="1"/>
  <c r="H45" i="87"/>
  <c r="G52" i="20"/>
  <c r="I52" i="20" s="1"/>
  <c r="I72" i="35"/>
  <c r="I73" i="35" s="1"/>
  <c r="J123" i="13"/>
  <c r="G125" i="25"/>
  <c r="D126" i="25"/>
  <c r="E126" i="25" s="1"/>
  <c r="G124" i="13"/>
  <c r="D125" i="13"/>
  <c r="E125" i="13" s="1"/>
  <c r="G124" i="33"/>
  <c r="D125" i="33"/>
  <c r="E125" i="33" s="1"/>
  <c r="J124" i="25"/>
  <c r="J123" i="33"/>
  <c r="D45" i="95" l="1"/>
  <c r="B45" i="95" s="1"/>
  <c r="E45" i="95"/>
  <c r="H44" i="95"/>
  <c r="I44" i="95" s="1"/>
  <c r="G54" i="97"/>
  <c r="H54" i="97"/>
  <c r="E55" i="97"/>
  <c r="F55" i="97" s="1"/>
  <c r="B55" i="97"/>
  <c r="I43" i="13"/>
  <c r="B44" i="13"/>
  <c r="E44" i="13"/>
  <c r="F44" i="13" s="1"/>
  <c r="G50" i="99"/>
  <c r="I50" i="99" s="1"/>
  <c r="H45" i="98"/>
  <c r="I45" i="98" s="1"/>
  <c r="G46" i="91"/>
  <c r="I46" i="91" s="1"/>
  <c r="I45" i="25"/>
  <c r="H45" i="94"/>
  <c r="I45" i="94" s="1"/>
  <c r="D46" i="98"/>
  <c r="E46" i="98"/>
  <c r="D51" i="99"/>
  <c r="E51" i="99"/>
  <c r="E126" i="26"/>
  <c r="F126" i="26" s="1"/>
  <c r="G54" i="24"/>
  <c r="I54" i="24" s="1"/>
  <c r="H125" i="26"/>
  <c r="I125" i="26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F52" i="58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F46" i="87"/>
  <c r="G46" i="87" s="1"/>
  <c r="B46" i="87"/>
  <c r="F125" i="13"/>
  <c r="B125" i="13"/>
  <c r="B126" i="25"/>
  <c r="F126" i="25"/>
  <c r="B125" i="33"/>
  <c r="F125" i="33"/>
  <c r="I125" i="25"/>
  <c r="H125" i="25"/>
  <c r="H124" i="33"/>
  <c r="I124" i="33"/>
  <c r="H124" i="13"/>
  <c r="I124" i="13"/>
  <c r="F45" i="95" l="1"/>
  <c r="G45" i="95" s="1"/>
  <c r="I54" i="97"/>
  <c r="H55" i="97"/>
  <c r="G55" i="97"/>
  <c r="D56" i="97"/>
  <c r="E56" i="97"/>
  <c r="H44" i="13"/>
  <c r="D45" i="13"/>
  <c r="G44" i="13"/>
  <c r="I49" i="66"/>
  <c r="I49" i="61"/>
  <c r="B46" i="98"/>
  <c r="F46" i="98"/>
  <c r="G46" i="98" s="1"/>
  <c r="B51" i="99"/>
  <c r="F51" i="99"/>
  <c r="G51" i="99" s="1"/>
  <c r="J125" i="26"/>
  <c r="G126" i="26"/>
  <c r="D127" i="26"/>
  <c r="G49" i="68"/>
  <c r="I49" i="68" s="1"/>
  <c r="G50" i="56"/>
  <c r="I50" i="56" s="1"/>
  <c r="I50" i="54"/>
  <c r="I54" i="32"/>
  <c r="I55" i="23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F50" i="61"/>
  <c r="H50" i="61" s="1"/>
  <c r="B50" i="61"/>
  <c r="G54" i="19"/>
  <c r="I54" i="19" s="1"/>
  <c r="G55" i="71"/>
  <c r="I55" i="71" s="1"/>
  <c r="H47" i="85"/>
  <c r="I47" i="85" s="1"/>
  <c r="D48" i="85"/>
  <c r="E48" i="8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 s="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H46" i="87"/>
  <c r="I46" i="87" s="1"/>
  <c r="D48" i="33"/>
  <c r="D54" i="20"/>
  <c r="E54" i="20"/>
  <c r="D47" i="26"/>
  <c r="E47" i="26" s="1"/>
  <c r="D47" i="87"/>
  <c r="E47" i="87"/>
  <c r="B50" i="59"/>
  <c r="F50" i="59"/>
  <c r="G50" i="59" s="1"/>
  <c r="H47" i="33"/>
  <c r="D50" i="62"/>
  <c r="E50" i="62"/>
  <c r="B55" i="18"/>
  <c r="F55" i="18"/>
  <c r="H55" i="18" s="1"/>
  <c r="G47" i="33"/>
  <c r="J125" i="25"/>
  <c r="J124" i="13"/>
  <c r="D126" i="13"/>
  <c r="E126" i="13" s="1"/>
  <c r="G125" i="13"/>
  <c r="J124" i="33"/>
  <c r="G126" i="25"/>
  <c r="D127" i="25"/>
  <c r="E127" i="25" s="1"/>
  <c r="G125" i="33"/>
  <c r="D126" i="33"/>
  <c r="E126" i="33" s="1"/>
  <c r="H45" i="95" l="1"/>
  <c r="I45" i="95" s="1"/>
  <c r="E46" i="95"/>
  <c r="D46" i="95"/>
  <c r="I55" i="97"/>
  <c r="I44" i="13"/>
  <c r="B56" i="97"/>
  <c r="F56" i="97"/>
  <c r="H56" i="97" s="1"/>
  <c r="E45" i="13"/>
  <c r="F45" i="13" s="1"/>
  <c r="B45" i="13"/>
  <c r="H46" i="98"/>
  <c r="I46" i="98" s="1"/>
  <c r="D52" i="99"/>
  <c r="E52" i="99"/>
  <c r="D47" i="98"/>
  <c r="E47" i="98"/>
  <c r="H51" i="99"/>
  <c r="I51" i="99" s="1"/>
  <c r="I47" i="86"/>
  <c r="B127" i="26"/>
  <c r="E127" i="26"/>
  <c r="F127" i="26" s="1"/>
  <c r="I126" i="26"/>
  <c r="H126" i="26"/>
  <c r="H51" i="46"/>
  <c r="I51" i="46" s="1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D57" i="70"/>
  <c r="E57" i="70" s="1"/>
  <c r="D49" i="79"/>
  <c r="E49" i="79"/>
  <c r="F56" i="30"/>
  <c r="B56" i="30"/>
  <c r="E49" i="78"/>
  <c r="D49" i="78"/>
  <c r="F57" i="31"/>
  <c r="B57" i="31"/>
  <c r="D55" i="41"/>
  <c r="E55" i="41" s="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I50" i="59" s="1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D56" i="18"/>
  <c r="E56" i="18"/>
  <c r="D51" i="59"/>
  <c r="E51" i="59"/>
  <c r="B47" i="26"/>
  <c r="F47" i="26"/>
  <c r="G47" i="26" s="1"/>
  <c r="B54" i="20"/>
  <c r="F54" i="20"/>
  <c r="H54" i="20" s="1"/>
  <c r="B48" i="33"/>
  <c r="B50" i="62"/>
  <c r="F50" i="62"/>
  <c r="H50" i="62" s="1"/>
  <c r="I47" i="33"/>
  <c r="B47" i="87"/>
  <c r="F47" i="87"/>
  <c r="G47" i="87" s="1"/>
  <c r="E48" i="33"/>
  <c r="F48" i="33" s="1"/>
  <c r="B126" i="33"/>
  <c r="F126" i="33"/>
  <c r="H126" i="25"/>
  <c r="I126" i="25"/>
  <c r="H125" i="33"/>
  <c r="I125" i="33"/>
  <c r="I125" i="13"/>
  <c r="H125" i="13"/>
  <c r="B127" i="25"/>
  <c r="F127" i="25"/>
  <c r="B126" i="13"/>
  <c r="F126" i="13"/>
  <c r="F46" i="95" l="1"/>
  <c r="H46" i="95" s="1"/>
  <c r="B46" i="95"/>
  <c r="G56" i="97"/>
  <c r="I56" i="97" s="1"/>
  <c r="D57" i="97"/>
  <c r="E57" i="97"/>
  <c r="H45" i="13"/>
  <c r="D46" i="13"/>
  <c r="G45" i="13"/>
  <c r="F52" i="99"/>
  <c r="G52" i="99" s="1"/>
  <c r="B52" i="99"/>
  <c r="F47" i="98"/>
  <c r="G47" i="98" s="1"/>
  <c r="B47" i="98"/>
  <c r="J126" i="26"/>
  <c r="I48" i="78"/>
  <c r="G56" i="71"/>
  <c r="I56" i="71" s="1"/>
  <c r="G127" i="26"/>
  <c r="D128" i="26"/>
  <c r="B128" i="26" s="1"/>
  <c r="I56" i="27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H47" i="87"/>
  <c r="I47" i="87" s="1"/>
  <c r="D55" i="39"/>
  <c r="E55" i="39"/>
  <c r="F48" i="81"/>
  <c r="G48" i="81" s="1"/>
  <c r="B48" i="81"/>
  <c r="F51" i="61"/>
  <c r="G51" i="61" s="1"/>
  <c r="B51" i="61"/>
  <c r="H52" i="72"/>
  <c r="I52" i="72" s="1"/>
  <c r="D53" i="72"/>
  <c r="E53" i="72"/>
  <c r="D49" i="85"/>
  <c r="E49" i="85"/>
  <c r="G58" i="28"/>
  <c r="D59" i="28"/>
  <c r="E59" i="28"/>
  <c r="D58" i="69"/>
  <c r="E58" i="69" s="1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D56" i="19"/>
  <c r="E56" i="19" s="1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51" i="62"/>
  <c r="E51" i="62"/>
  <c r="J125" i="13"/>
  <c r="D128" i="25"/>
  <c r="G127" i="25"/>
  <c r="J126" i="25"/>
  <c r="G126" i="33"/>
  <c r="D127" i="33"/>
  <c r="E127" i="33" s="1"/>
  <c r="G126" i="13"/>
  <c r="D127" i="13"/>
  <c r="E127" i="13" s="1"/>
  <c r="G46" i="95" l="1"/>
  <c r="I46" i="95" s="1"/>
  <c r="E47" i="95"/>
  <c r="D47" i="95"/>
  <c r="I45" i="13"/>
  <c r="F57" i="97"/>
  <c r="G57" i="97" s="1"/>
  <c r="B57" i="97"/>
  <c r="E46" i="13"/>
  <c r="F46" i="13" s="1"/>
  <c r="B46" i="13"/>
  <c r="D48" i="98"/>
  <c r="E48" i="98"/>
  <c r="D53" i="99"/>
  <c r="E53" i="99"/>
  <c r="H47" i="98"/>
  <c r="I47" i="98" s="1"/>
  <c r="H52" i="99"/>
  <c r="I52" i="99" s="1"/>
  <c r="I47" i="83"/>
  <c r="I50" i="65"/>
  <c r="I56" i="30"/>
  <c r="I58" i="28"/>
  <c r="E128" i="26"/>
  <c r="F128" i="26" s="1"/>
  <c r="G128" i="26" s="1"/>
  <c r="H128" i="26" s="1"/>
  <c r="H127" i="26"/>
  <c r="I127" i="26"/>
  <c r="H56" i="24"/>
  <c r="I56" i="24" s="1"/>
  <c r="G55" i="21"/>
  <c r="I55" i="21" s="1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B48" i="87"/>
  <c r="F48" i="87"/>
  <c r="G48" i="87" s="1"/>
  <c r="B55" i="20"/>
  <c r="F55" i="20"/>
  <c r="H55" i="20" s="1"/>
  <c r="D52" i="59"/>
  <c r="E52" i="59"/>
  <c r="F51" i="62"/>
  <c r="H51" i="62" s="1"/>
  <c r="B51" i="62"/>
  <c r="D57" i="18"/>
  <c r="E57" i="18"/>
  <c r="F48" i="26"/>
  <c r="H48" i="26" s="1"/>
  <c r="B48" i="26"/>
  <c r="B49" i="33"/>
  <c r="F49" i="33"/>
  <c r="F127" i="13"/>
  <c r="B127" i="13"/>
  <c r="F127" i="33"/>
  <c r="B127" i="33"/>
  <c r="H127" i="25"/>
  <c r="I127" i="25"/>
  <c r="H126" i="13"/>
  <c r="I126" i="13"/>
  <c r="H126" i="33"/>
  <c r="I126" i="33"/>
  <c r="B128" i="25"/>
  <c r="E128" i="25"/>
  <c r="F128" i="25" s="1"/>
  <c r="F47" i="95" l="1"/>
  <c r="H47" i="95" s="1"/>
  <c r="B47" i="95"/>
  <c r="H57" i="97"/>
  <c r="I57" i="97" s="1"/>
  <c r="D58" i="97"/>
  <c r="E58" i="97"/>
  <c r="G46" i="13"/>
  <c r="D47" i="13"/>
  <c r="H46" i="13"/>
  <c r="I49" i="79"/>
  <c r="I128" i="26"/>
  <c r="J128" i="26" s="1"/>
  <c r="F53" i="99"/>
  <c r="D54" i="99" s="1"/>
  <c r="B53" i="99"/>
  <c r="B48" i="98"/>
  <c r="F48" i="98"/>
  <c r="D129" i="26"/>
  <c r="J127" i="26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D56" i="42"/>
  <c r="E56" i="42" s="1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B49" i="81"/>
  <c r="F49" i="81"/>
  <c r="H49" i="81" s="1"/>
  <c r="F52" i="61"/>
  <c r="H52" i="61" s="1"/>
  <c r="B52" i="61"/>
  <c r="D54" i="72"/>
  <c r="E54" i="72"/>
  <c r="D56" i="39"/>
  <c r="E56" i="39" s="1"/>
  <c r="F56" i="22"/>
  <c r="G56" i="22" s="1"/>
  <c r="B56" i="22"/>
  <c r="F47" i="96"/>
  <c r="B47" i="96"/>
  <c r="G49" i="88"/>
  <c r="I49" i="88" s="1"/>
  <c r="E50" i="85"/>
  <c r="D50" i="85"/>
  <c r="B58" i="27"/>
  <c r="F58" i="27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G49" i="33"/>
  <c r="G48" i="26"/>
  <c r="I48" i="26" s="1"/>
  <c r="G55" i="20"/>
  <c r="I55" i="20" s="1"/>
  <c r="H48" i="87"/>
  <c r="I48" i="87" s="1"/>
  <c r="J127" i="25"/>
  <c r="G128" i="25"/>
  <c r="D129" i="25"/>
  <c r="E129" i="25" s="1"/>
  <c r="J126" i="33"/>
  <c r="J126" i="13"/>
  <c r="G127" i="13"/>
  <c r="D128" i="13"/>
  <c r="E128" i="13" s="1"/>
  <c r="G127" i="33"/>
  <c r="D128" i="33"/>
  <c r="E128" i="33" s="1"/>
  <c r="G47" i="95" l="1"/>
  <c r="I47" i="95" s="1"/>
  <c r="D48" i="95"/>
  <c r="B48" i="95" s="1"/>
  <c r="E48" i="95"/>
  <c r="F58" i="97"/>
  <c r="G58" i="97" s="1"/>
  <c r="B58" i="97"/>
  <c r="I46" i="13"/>
  <c r="E47" i="13"/>
  <c r="F47" i="13" s="1"/>
  <c r="B47" i="13"/>
  <c r="G53" i="99"/>
  <c r="H53" i="99"/>
  <c r="H52" i="67"/>
  <c r="I52" i="67" s="1"/>
  <c r="D49" i="98"/>
  <c r="E49" i="98"/>
  <c r="H48" i="98"/>
  <c r="G48" i="98"/>
  <c r="E54" i="99"/>
  <c r="F54" i="99" s="1"/>
  <c r="D55" i="99" s="1"/>
  <c r="B54" i="99"/>
  <c r="G48" i="94"/>
  <c r="I48" i="94" s="1"/>
  <c r="B129" i="26"/>
  <c r="E129" i="26"/>
  <c r="F129" i="26" s="1"/>
  <c r="I55" i="42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D58" i="24"/>
  <c r="E58" i="24" s="1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I50" i="77" s="1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 s="1"/>
  <c r="H58" i="27"/>
  <c r="G47" i="96"/>
  <c r="D50" i="81"/>
  <c r="E50" i="81"/>
  <c r="B54" i="72"/>
  <c r="F54" i="72"/>
  <c r="G54" i="72" s="1"/>
  <c r="G58" i="70"/>
  <c r="I58" i="70" s="1"/>
  <c r="G53" i="57"/>
  <c r="I53" i="57" s="1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D57" i="21"/>
  <c r="E57" i="21" s="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B50" i="33"/>
  <c r="E53" i="59"/>
  <c r="D53" i="59"/>
  <c r="B49" i="26"/>
  <c r="F49" i="26"/>
  <c r="H49" i="26" s="1"/>
  <c r="B52" i="62"/>
  <c r="F52" i="62"/>
  <c r="H52" i="62" s="1"/>
  <c r="I49" i="33"/>
  <c r="B49" i="87"/>
  <c r="F49" i="87"/>
  <c r="G49" i="87" s="1"/>
  <c r="B56" i="20"/>
  <c r="F56" i="20"/>
  <c r="H56" i="20" s="1"/>
  <c r="D58" i="18"/>
  <c r="E58" i="18" s="1"/>
  <c r="E50" i="33"/>
  <c r="F50" i="33" s="1"/>
  <c r="H127" i="33"/>
  <c r="I127" i="33"/>
  <c r="B128" i="13"/>
  <c r="F128" i="13"/>
  <c r="I127" i="13"/>
  <c r="H127" i="13"/>
  <c r="F129" i="25"/>
  <c r="B129" i="25"/>
  <c r="F128" i="33"/>
  <c r="B128" i="33"/>
  <c r="H128" i="25"/>
  <c r="I128" i="25"/>
  <c r="F48" i="95" l="1"/>
  <c r="H48" i="95" s="1"/>
  <c r="H58" i="97"/>
  <c r="I58" i="97" s="1"/>
  <c r="D59" i="97"/>
  <c r="E59" i="97"/>
  <c r="H47" i="13"/>
  <c r="G47" i="13"/>
  <c r="D48" i="13"/>
  <c r="I53" i="99"/>
  <c r="G54" i="99"/>
  <c r="I48" i="98"/>
  <c r="I49" i="91"/>
  <c r="E55" i="99"/>
  <c r="F55" i="99" s="1"/>
  <c r="D56" i="99" s="1"/>
  <c r="B55" i="99"/>
  <c r="H54" i="99"/>
  <c r="B49" i="98"/>
  <c r="F49" i="98"/>
  <c r="H49" i="98" s="1"/>
  <c r="I53" i="54"/>
  <c r="I49" i="84"/>
  <c r="G53" i="56"/>
  <c r="I53" i="56" s="1"/>
  <c r="D130" i="26"/>
  <c r="G129" i="26"/>
  <c r="H58" i="71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D51" i="33"/>
  <c r="E51" i="33" s="1"/>
  <c r="G50" i="33"/>
  <c r="H50" i="33"/>
  <c r="B58" i="18"/>
  <c r="F58" i="18"/>
  <c r="G56" i="20"/>
  <c r="I56" i="20" s="1"/>
  <c r="D53" i="62"/>
  <c r="E53" i="62"/>
  <c r="D50" i="87"/>
  <c r="E50" i="87"/>
  <c r="D50" i="26"/>
  <c r="E50" i="26" s="1"/>
  <c r="F53" i="59"/>
  <c r="G53" i="59" s="1"/>
  <c r="B53" i="59"/>
  <c r="E57" i="20"/>
  <c r="D57" i="20"/>
  <c r="H49" i="87"/>
  <c r="I49" i="87" s="1"/>
  <c r="G49" i="26"/>
  <c r="I49" i="26" s="1"/>
  <c r="J127" i="33"/>
  <c r="J128" i="25"/>
  <c r="J127" i="13"/>
  <c r="D129" i="33"/>
  <c r="E129" i="33" s="1"/>
  <c r="G128" i="33"/>
  <c r="D130" i="25"/>
  <c r="E130" i="25" s="1"/>
  <c r="G129" i="25"/>
  <c r="D129" i="13"/>
  <c r="E129" i="13" s="1"/>
  <c r="G128" i="13"/>
  <c r="E49" i="95" l="1"/>
  <c r="G48" i="95"/>
  <c r="I48" i="95" s="1"/>
  <c r="D49" i="95"/>
  <c r="B49" i="95" s="1"/>
  <c r="F59" i="97"/>
  <c r="G59" i="97" s="1"/>
  <c r="B59" i="97"/>
  <c r="I47" i="13"/>
  <c r="E48" i="13"/>
  <c r="F48" i="13" s="1"/>
  <c r="G48" i="13" s="1"/>
  <c r="B48" i="13"/>
  <c r="I58" i="71"/>
  <c r="I54" i="99"/>
  <c r="I59" i="31"/>
  <c r="G49" i="98"/>
  <c r="I49" i="98" s="1"/>
  <c r="E56" i="99"/>
  <c r="F56" i="99" s="1"/>
  <c r="D57" i="99" s="1"/>
  <c r="B56" i="99"/>
  <c r="H55" i="99"/>
  <c r="D50" i="98"/>
  <c r="E50" i="98"/>
  <c r="G55" i="99"/>
  <c r="G49" i="94"/>
  <c r="I49" i="94" s="1"/>
  <c r="G54" i="46"/>
  <c r="I54" i="46" s="1"/>
  <c r="I129" i="26"/>
  <c r="H129" i="26"/>
  <c r="E130" i="26"/>
  <c r="F130" i="26" s="1"/>
  <c r="B130" i="26"/>
  <c r="I60" i="28"/>
  <c r="I49" i="25"/>
  <c r="I50" i="85"/>
  <c r="H57" i="21"/>
  <c r="I57" i="21" s="1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G54" i="53"/>
  <c r="I54" i="53" s="1"/>
  <c r="D55" i="53"/>
  <c r="E55" i="53"/>
  <c r="D58" i="22"/>
  <c r="D54" i="61"/>
  <c r="E54" i="61"/>
  <c r="H59" i="29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D57" i="74"/>
  <c r="E57" i="74" s="1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B57" i="20"/>
  <c r="F57" i="20"/>
  <c r="G57" i="20" s="1"/>
  <c r="B53" i="62"/>
  <c r="F53" i="62"/>
  <c r="H53" i="62" s="1"/>
  <c r="D59" i="18"/>
  <c r="E59" i="18" s="1"/>
  <c r="D54" i="59"/>
  <c r="E54" i="59"/>
  <c r="B50" i="26"/>
  <c r="F50" i="26"/>
  <c r="G50" i="26" s="1"/>
  <c r="F50" i="87"/>
  <c r="G50" i="87" s="1"/>
  <c r="B50" i="87"/>
  <c r="H58" i="18"/>
  <c r="F51" i="33"/>
  <c r="H51" i="33" s="1"/>
  <c r="B51" i="33"/>
  <c r="G58" i="18"/>
  <c r="I50" i="33"/>
  <c r="H128" i="13"/>
  <c r="I128" i="13"/>
  <c r="I129" i="25"/>
  <c r="H129" i="25"/>
  <c r="I128" i="33"/>
  <c r="H128" i="33"/>
  <c r="B130" i="25"/>
  <c r="F130" i="25"/>
  <c r="B129" i="13"/>
  <c r="F129" i="13"/>
  <c r="B129" i="33"/>
  <c r="F129" i="33"/>
  <c r="F49" i="95" l="1"/>
  <c r="D50" i="95" s="1"/>
  <c r="I53" i="66"/>
  <c r="H59" i="97"/>
  <c r="I59" i="97" s="1"/>
  <c r="D60" i="97"/>
  <c r="E60" i="97" s="1"/>
  <c r="F60" i="97" s="1"/>
  <c r="H48" i="13"/>
  <c r="I48" i="13" s="1"/>
  <c r="D49" i="13"/>
  <c r="I59" i="29"/>
  <c r="H54" i="56"/>
  <c r="I54" i="56" s="1"/>
  <c r="G56" i="99"/>
  <c r="I55" i="99"/>
  <c r="H56" i="99"/>
  <c r="I51" i="78"/>
  <c r="B50" i="98"/>
  <c r="F50" i="98"/>
  <c r="G50" i="98" s="1"/>
  <c r="E57" i="99"/>
  <c r="F57" i="99" s="1"/>
  <c r="D58" i="99" s="1"/>
  <c r="B57" i="99"/>
  <c r="I50" i="91"/>
  <c r="G130" i="26"/>
  <c r="D131" i="26"/>
  <c r="J129" i="26"/>
  <c r="I56" i="74"/>
  <c r="I50" i="84"/>
  <c r="I59" i="23"/>
  <c r="G58" i="19"/>
  <c r="I58" i="19" s="1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E52" i="86"/>
  <c r="D52" i="86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F54" i="61"/>
  <c r="H54" i="61" s="1"/>
  <c r="B54" i="61"/>
  <c r="B51" i="81"/>
  <c r="F51" i="81"/>
  <c r="G51" i="81" s="1"/>
  <c r="B49" i="96"/>
  <c r="F49" i="96"/>
  <c r="G49" i="96" s="1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E54" i="62"/>
  <c r="D54" i="62"/>
  <c r="D52" i="33"/>
  <c r="E52" i="33" s="1"/>
  <c r="D51" i="26"/>
  <c r="E51" i="26" s="1"/>
  <c r="B59" i="18"/>
  <c r="F59" i="18"/>
  <c r="H59" i="18" s="1"/>
  <c r="J128" i="13"/>
  <c r="J129" i="25"/>
  <c r="D131" i="25"/>
  <c r="E131" i="25" s="1"/>
  <c r="G130" i="25"/>
  <c r="J128" i="33"/>
  <c r="G129" i="33"/>
  <c r="D130" i="33"/>
  <c r="E130" i="33" s="1"/>
  <c r="G129" i="13"/>
  <c r="D130" i="13"/>
  <c r="E130" i="13" s="1"/>
  <c r="H49" i="95" l="1"/>
  <c r="G49" i="95"/>
  <c r="E50" i="95"/>
  <c r="F50" i="95" s="1"/>
  <c r="G50" i="95" s="1"/>
  <c r="D61" i="97"/>
  <c r="E61" i="97" s="1"/>
  <c r="F61" i="97" s="1"/>
  <c r="B60" i="97"/>
  <c r="H60" i="97"/>
  <c r="G60" i="97"/>
  <c r="E49" i="13"/>
  <c r="F49" i="13" s="1"/>
  <c r="B49" i="13"/>
  <c r="I56" i="99"/>
  <c r="E58" i="99"/>
  <c r="F58" i="99" s="1"/>
  <c r="B58" i="99"/>
  <c r="H57" i="99"/>
  <c r="D51" i="98"/>
  <c r="E51" i="98"/>
  <c r="G57" i="99"/>
  <c r="H49" i="93"/>
  <c r="I49" i="93" s="1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I53" i="65"/>
  <c r="H51" i="84"/>
  <c r="I51" i="84" s="1"/>
  <c r="I51" i="86"/>
  <c r="G54" i="67"/>
  <c r="I54" i="67" s="1"/>
  <c r="D55" i="67"/>
  <c r="E55" i="67" s="1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B51" i="26"/>
  <c r="F51" i="26"/>
  <c r="G51" i="26" s="1"/>
  <c r="B58" i="20"/>
  <c r="F58" i="20"/>
  <c r="G58" i="20" s="1"/>
  <c r="D60" i="18"/>
  <c r="E60" i="18" s="1"/>
  <c r="B51" i="87"/>
  <c r="F51" i="87"/>
  <c r="G51" i="87" s="1"/>
  <c r="G59" i="18"/>
  <c r="I59" i="18" s="1"/>
  <c r="B52" i="33"/>
  <c r="F52" i="33"/>
  <c r="H52" i="33" s="1"/>
  <c r="F54" i="62"/>
  <c r="G54" i="62" s="1"/>
  <c r="B54" i="62"/>
  <c r="E55" i="59"/>
  <c r="D55" i="59"/>
  <c r="B130" i="13"/>
  <c r="F130" i="13"/>
  <c r="I129" i="13"/>
  <c r="H129" i="13"/>
  <c r="F130" i="33"/>
  <c r="B130" i="33"/>
  <c r="I130" i="25"/>
  <c r="H130" i="25"/>
  <c r="I129" i="33"/>
  <c r="H129" i="33"/>
  <c r="F131" i="25"/>
  <c r="B131" i="25"/>
  <c r="I49" i="95" l="1"/>
  <c r="I60" i="97"/>
  <c r="G61" i="97"/>
  <c r="D62" i="97"/>
  <c r="B61" i="97"/>
  <c r="H61" i="97"/>
  <c r="G49" i="13"/>
  <c r="H49" i="13"/>
  <c r="D50" i="13"/>
  <c r="J130" i="26"/>
  <c r="D59" i="99"/>
  <c r="G58" i="99"/>
  <c r="H58" i="99"/>
  <c r="F51" i="98"/>
  <c r="B51" i="98"/>
  <c r="I57" i="99"/>
  <c r="G131" i="26"/>
  <c r="D132" i="26"/>
  <c r="I58" i="43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H52" i="86"/>
  <c r="E53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D56" i="56"/>
  <c r="E56" i="56" s="1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/>
  <c r="D53" i="33"/>
  <c r="E53" i="33" s="1"/>
  <c r="H51" i="87"/>
  <c r="I51" i="87" s="1"/>
  <c r="J129" i="13"/>
  <c r="J129" i="33"/>
  <c r="G130" i="33"/>
  <c r="D131" i="33"/>
  <c r="E131" i="33" s="1"/>
  <c r="G131" i="25"/>
  <c r="D132" i="25"/>
  <c r="J130" i="25"/>
  <c r="G130" i="13"/>
  <c r="D131" i="13"/>
  <c r="E131" i="13" s="1"/>
  <c r="I61" i="97" l="1"/>
  <c r="E62" i="97"/>
  <c r="F62" i="97" s="1"/>
  <c r="G62" i="97" s="1"/>
  <c r="B62" i="97"/>
  <c r="I49" i="13"/>
  <c r="B50" i="13"/>
  <c r="E50" i="13"/>
  <c r="F50" i="13" s="1"/>
  <c r="F59" i="73"/>
  <c r="H59" i="73" s="1"/>
  <c r="B59" i="73"/>
  <c r="H51" i="92"/>
  <c r="I51" i="92" s="1"/>
  <c r="I58" i="99"/>
  <c r="I62" i="71"/>
  <c r="D52" i="98"/>
  <c r="E52" i="98"/>
  <c r="H51" i="98"/>
  <c r="G51" i="98"/>
  <c r="E59" i="99"/>
  <c r="F59" i="99" s="1"/>
  <c r="B59" i="99"/>
  <c r="H50" i="93"/>
  <c r="I50" i="93" s="1"/>
  <c r="B132" i="26"/>
  <c r="E132" i="26"/>
  <c r="F132" i="26" s="1"/>
  <c r="I131" i="26"/>
  <c r="H131" i="26"/>
  <c r="H53" i="80"/>
  <c r="I53" i="80" s="1"/>
  <c r="I53" i="75"/>
  <c r="I61" i="29"/>
  <c r="I63" i="28"/>
  <c r="I51" i="83"/>
  <c r="G55" i="67"/>
  <c r="I55" i="67" s="1"/>
  <c r="D56" i="67"/>
  <c r="E56" i="67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 s="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B59" i="20"/>
  <c r="B52" i="26"/>
  <c r="B52" i="87"/>
  <c r="F52" i="87"/>
  <c r="G52" i="87" s="1"/>
  <c r="E59" i="20"/>
  <c r="F59" i="20" s="1"/>
  <c r="G55" i="59"/>
  <c r="I55" i="59" s="1"/>
  <c r="F53" i="33"/>
  <c r="G53" i="33" s="1"/>
  <c r="B53" i="33"/>
  <c r="D61" i="18"/>
  <c r="E61" i="18" s="1"/>
  <c r="F55" i="62"/>
  <c r="G55" i="62" s="1"/>
  <c r="B55" i="62"/>
  <c r="D56" i="59"/>
  <c r="E56" i="59" s="1"/>
  <c r="E52" i="26"/>
  <c r="F52" i="26" s="1"/>
  <c r="I131" i="25"/>
  <c r="H131" i="25"/>
  <c r="B131" i="13"/>
  <c r="F131" i="13"/>
  <c r="I130" i="33"/>
  <c r="H130" i="33"/>
  <c r="B132" i="25"/>
  <c r="I130" i="13"/>
  <c r="H130" i="13"/>
  <c r="E132" i="25"/>
  <c r="F132" i="25" s="1"/>
  <c r="B131" i="33"/>
  <c r="F131" i="33"/>
  <c r="G59" i="73" l="1"/>
  <c r="I59" i="73" s="1"/>
  <c r="H62" i="97"/>
  <c r="I62" i="97" s="1"/>
  <c r="D63" i="97"/>
  <c r="G50" i="13"/>
  <c r="D51" i="13"/>
  <c r="H50" i="13"/>
  <c r="D60" i="73"/>
  <c r="E60" i="73" s="1"/>
  <c r="F60" i="73" s="1"/>
  <c r="H60" i="73" s="1"/>
  <c r="I58" i="73"/>
  <c r="I51" i="98"/>
  <c r="D60" i="99"/>
  <c r="G59" i="99"/>
  <c r="H59" i="99"/>
  <c r="F52" i="98"/>
  <c r="H52" i="98" s="1"/>
  <c r="B52" i="98"/>
  <c r="J131" i="26"/>
  <c r="D133" i="26"/>
  <c r="G132" i="26"/>
  <c r="I52" i="91"/>
  <c r="I56" i="53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0" i="33"/>
  <c r="D60" i="20"/>
  <c r="E60" i="20" s="1"/>
  <c r="H59" i="20"/>
  <c r="G59" i="20"/>
  <c r="D53" i="26"/>
  <c r="E53" i="26" s="1"/>
  <c r="H52" i="26"/>
  <c r="G52" i="26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J131" i="25"/>
  <c r="J130" i="13"/>
  <c r="J155" i="13" s="1"/>
  <c r="G132" i="25"/>
  <c r="D133" i="25"/>
  <c r="G131" i="33"/>
  <c r="D132" i="33"/>
  <c r="E132" i="33" s="1"/>
  <c r="D132" i="13"/>
  <c r="E132" i="13" s="1"/>
  <c r="G131" i="13"/>
  <c r="B60" i="73" l="1"/>
  <c r="E63" i="97"/>
  <c r="F63" i="97" s="1"/>
  <c r="H63" i="97" s="1"/>
  <c r="B63" i="97"/>
  <c r="I50" i="13"/>
  <c r="B51" i="13"/>
  <c r="E51" i="13"/>
  <c r="F51" i="13" s="1"/>
  <c r="G52" i="98"/>
  <c r="I52" i="98" s="1"/>
  <c r="I59" i="99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I55" i="68"/>
  <c r="G56" i="61"/>
  <c r="I56" i="61" s="1"/>
  <c r="I60" i="22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D57" i="61"/>
  <c r="E57" i="61" s="1"/>
  <c r="G51" i="96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D61" i="73"/>
  <c r="B54" i="33"/>
  <c r="F54" i="33"/>
  <c r="G54" i="33" s="1"/>
  <c r="B60" i="20"/>
  <c r="F60" i="20"/>
  <c r="G60" i="20" s="1"/>
  <c r="F56" i="62"/>
  <c r="G56" i="62" s="1"/>
  <c r="B56" i="62"/>
  <c r="D62" i="18"/>
  <c r="D57" i="59"/>
  <c r="E57" i="59" s="1"/>
  <c r="I52" i="26"/>
  <c r="H56" i="59"/>
  <c r="I56" i="59" s="1"/>
  <c r="I59" i="20"/>
  <c r="B53" i="87"/>
  <c r="F53" i="87"/>
  <c r="F53" i="26"/>
  <c r="G53" i="26" s="1"/>
  <c r="B53" i="26"/>
  <c r="H132" i="25"/>
  <c r="I132" i="25"/>
  <c r="B132" i="13"/>
  <c r="F132" i="13"/>
  <c r="F132" i="33"/>
  <c r="B132" i="33"/>
  <c r="B133" i="25"/>
  <c r="I131" i="13"/>
  <c r="H131" i="13"/>
  <c r="H131" i="33"/>
  <c r="I131" i="33"/>
  <c r="E133" i="25"/>
  <c r="F133" i="25" s="1"/>
  <c r="D64" i="97" l="1"/>
  <c r="E64" i="97" s="1"/>
  <c r="F64" i="97" s="1"/>
  <c r="G63" i="97"/>
  <c r="I63" i="97" s="1"/>
  <c r="D52" i="13"/>
  <c r="G51" i="13"/>
  <c r="H51" i="13"/>
  <c r="I51" i="96"/>
  <c r="E61" i="99"/>
  <c r="F61" i="99" s="1"/>
  <c r="D62" i="99" s="1"/>
  <c r="B61" i="99"/>
  <c r="H60" i="99"/>
  <c r="G60" i="99"/>
  <c r="B53" i="98"/>
  <c r="F53" i="98"/>
  <c r="G53" i="98" s="1"/>
  <c r="J132" i="26"/>
  <c r="G61" i="43"/>
  <c r="I61" i="43" s="1"/>
  <c r="I65" i="28"/>
  <c r="G133" i="26"/>
  <c r="D134" i="26"/>
  <c r="I59" i="55"/>
  <c r="I63" i="31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E55" i="86" s="1"/>
  <c r="H54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 s="1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E62" i="18"/>
  <c r="F62" i="18" s="1"/>
  <c r="H60" i="20"/>
  <c r="I60" i="20" s="1"/>
  <c r="B61" i="73"/>
  <c r="H53" i="26"/>
  <c r="I53" i="26" s="1"/>
  <c r="H53" i="87"/>
  <c r="D57" i="62"/>
  <c r="E57" i="62" s="1"/>
  <c r="E61" i="73"/>
  <c r="F61" i="73" s="1"/>
  <c r="D55" i="33"/>
  <c r="E55" i="33" s="1"/>
  <c r="G133" i="25"/>
  <c r="D134" i="25"/>
  <c r="G132" i="33"/>
  <c r="D133" i="33"/>
  <c r="E133" i="33" s="1"/>
  <c r="J131" i="33"/>
  <c r="J132" i="25"/>
  <c r="D133" i="13"/>
  <c r="E133" i="13" s="1"/>
  <c r="G132" i="13"/>
  <c r="D65" i="97" l="1"/>
  <c r="E65" i="97" s="1"/>
  <c r="F65" i="97" s="1"/>
  <c r="D66" i="97" s="1"/>
  <c r="B64" i="97"/>
  <c r="H64" i="97"/>
  <c r="G64" i="97"/>
  <c r="I51" i="13"/>
  <c r="E52" i="13"/>
  <c r="F52" i="13" s="1"/>
  <c r="B52" i="13"/>
  <c r="H53" i="98"/>
  <c r="I53" i="98" s="1"/>
  <c r="G61" i="99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H52" i="93"/>
  <c r="I52" i="93" s="1"/>
  <c r="I58" i="46"/>
  <c r="I62" i="2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 s="1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D62" i="73"/>
  <c r="G61" i="73"/>
  <c r="H61" i="73"/>
  <c r="D63" i="18"/>
  <c r="E63" i="18" s="1"/>
  <c r="G62" i="18"/>
  <c r="H62" i="18"/>
  <c r="D58" i="59"/>
  <c r="E58" i="59" s="1"/>
  <c r="F55" i="33"/>
  <c r="H55" i="33" s="1"/>
  <c r="B55" i="33"/>
  <c r="B54" i="26"/>
  <c r="F54" i="26"/>
  <c r="G54" i="26" s="1"/>
  <c r="B61" i="20"/>
  <c r="B54" i="87"/>
  <c r="F54" i="87"/>
  <c r="H54" i="87" s="1"/>
  <c r="B57" i="62"/>
  <c r="F57" i="62"/>
  <c r="H57" i="62" s="1"/>
  <c r="E61" i="20"/>
  <c r="F61" i="20" s="1"/>
  <c r="H132" i="33"/>
  <c r="I132" i="33"/>
  <c r="B134" i="25"/>
  <c r="F133" i="13"/>
  <c r="B133" i="13"/>
  <c r="H133" i="25"/>
  <c r="I133" i="25"/>
  <c r="I132" i="13"/>
  <c r="H132" i="13"/>
  <c r="E134" i="25"/>
  <c r="F134" i="25" s="1"/>
  <c r="F133" i="33"/>
  <c r="B133" i="33"/>
  <c r="I64" i="97" l="1"/>
  <c r="E66" i="97"/>
  <c r="F66" i="97" s="1"/>
  <c r="H66" i="97" s="1"/>
  <c r="B66" i="97"/>
  <c r="B65" i="97"/>
  <c r="H65" i="97"/>
  <c r="G65" i="97"/>
  <c r="G52" i="13"/>
  <c r="D53" i="13"/>
  <c r="H52" i="13"/>
  <c r="I66" i="28"/>
  <c r="I61" i="99"/>
  <c r="F54" i="98"/>
  <c r="H54" i="98" s="1"/>
  <c r="B54" i="98"/>
  <c r="E63" i="99"/>
  <c r="F63" i="99" s="1"/>
  <c r="G63" i="99" s="1"/>
  <c r="B63" i="99"/>
  <c r="H62" i="99"/>
  <c r="G62" i="99"/>
  <c r="I63" i="24"/>
  <c r="J133" i="26"/>
  <c r="D135" i="26"/>
  <c r="G134" i="26"/>
  <c r="I62" i="22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D62" i="20"/>
  <c r="E62" i="20" s="1"/>
  <c r="H61" i="20"/>
  <c r="G61" i="20"/>
  <c r="G57" i="62"/>
  <c r="I57" i="62" s="1"/>
  <c r="D55" i="87"/>
  <c r="E55" i="87"/>
  <c r="F63" i="18"/>
  <c r="H63" i="18" s="1"/>
  <c r="B63" i="18"/>
  <c r="D58" i="62"/>
  <c r="E58" i="62" s="1"/>
  <c r="B58" i="59"/>
  <c r="F58" i="59"/>
  <c r="G58" i="59" s="1"/>
  <c r="B62" i="73"/>
  <c r="G54" i="87"/>
  <c r="I54" i="87" s="1"/>
  <c r="D55" i="26"/>
  <c r="E55" i="26" s="1"/>
  <c r="D56" i="33"/>
  <c r="E56" i="33" s="1"/>
  <c r="I62" i="18"/>
  <c r="E62" i="73"/>
  <c r="F62" i="73" s="1"/>
  <c r="J132" i="33"/>
  <c r="J133" i="25"/>
  <c r="G134" i="25"/>
  <c r="D135" i="25"/>
  <c r="E135" i="25" s="1"/>
  <c r="D134" i="13"/>
  <c r="E134" i="13" s="1"/>
  <c r="G133" i="13"/>
  <c r="G133" i="33"/>
  <c r="D134" i="33"/>
  <c r="I65" i="97" l="1"/>
  <c r="G66" i="97"/>
  <c r="I66" i="97" s="1"/>
  <c r="D67" i="97"/>
  <c r="I52" i="13"/>
  <c r="E53" i="13"/>
  <c r="F53" i="13" s="1"/>
  <c r="B53" i="13"/>
  <c r="G54" i="98"/>
  <c r="I54" i="98" s="1"/>
  <c r="D64" i="99"/>
  <c r="E64" i="99" s="1"/>
  <c r="F64" i="99" s="1"/>
  <c r="D65" i="99" s="1"/>
  <c r="I62" i="99"/>
  <c r="H63" i="99"/>
  <c r="I63" i="99" s="1"/>
  <c r="D55" i="98"/>
  <c r="E55" i="98"/>
  <c r="I58" i="64"/>
  <c r="I60" i="46"/>
  <c r="I134" i="26"/>
  <c r="H134" i="26"/>
  <c r="B135" i="26"/>
  <c r="E135" i="26"/>
  <c r="F135" i="26" s="1"/>
  <c r="I59" i="72"/>
  <c r="I57" i="65"/>
  <c r="I65" i="31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D63" i="73"/>
  <c r="G62" i="73"/>
  <c r="H62" i="73"/>
  <c r="B56" i="33"/>
  <c r="F56" i="33"/>
  <c r="D64" i="18"/>
  <c r="H58" i="59"/>
  <c r="I58" i="59" s="1"/>
  <c r="I61" i="20"/>
  <c r="B58" i="62"/>
  <c r="F58" i="62"/>
  <c r="G58" i="62" s="1"/>
  <c r="G63" i="18"/>
  <c r="I63" i="18" s="1"/>
  <c r="F55" i="87"/>
  <c r="G55" i="87" s="1"/>
  <c r="B55" i="87"/>
  <c r="F55" i="26"/>
  <c r="B55" i="26"/>
  <c r="D59" i="59"/>
  <c r="E59" i="59" s="1"/>
  <c r="F62" i="20"/>
  <c r="B62" i="20"/>
  <c r="B134" i="33"/>
  <c r="H133" i="33"/>
  <c r="I133" i="33"/>
  <c r="F134" i="13"/>
  <c r="B134" i="13"/>
  <c r="F135" i="25"/>
  <c r="B135" i="25"/>
  <c r="E134" i="33"/>
  <c r="F134" i="33" s="1"/>
  <c r="H133" i="13"/>
  <c r="I133" i="13"/>
  <c r="I134" i="25"/>
  <c r="H134" i="25"/>
  <c r="E67" i="97" l="1"/>
  <c r="F67" i="97" s="1"/>
  <c r="B67" i="97"/>
  <c r="G53" i="13"/>
  <c r="H53" i="13"/>
  <c r="D54" i="13"/>
  <c r="I55" i="91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I56" i="80"/>
  <c r="D63" i="58"/>
  <c r="B63" i="58" s="1"/>
  <c r="I61" i="58"/>
  <c r="I61" i="46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J133" i="33"/>
  <c r="D63" i="20"/>
  <c r="E63" i="20" s="1"/>
  <c r="D57" i="33"/>
  <c r="E57" i="33" s="1"/>
  <c r="B63" i="73"/>
  <c r="D59" i="62"/>
  <c r="E63" i="73"/>
  <c r="F63" i="73" s="1"/>
  <c r="D56" i="26"/>
  <c r="E56" i="26" s="1"/>
  <c r="B64" i="18"/>
  <c r="G62" i="20"/>
  <c r="G55" i="26"/>
  <c r="H56" i="33"/>
  <c r="H62" i="20"/>
  <c r="F59" i="59"/>
  <c r="B59" i="59"/>
  <c r="H55" i="26"/>
  <c r="D56" i="87"/>
  <c r="E56" i="87"/>
  <c r="H58" i="62"/>
  <c r="I58" i="62" s="1"/>
  <c r="E64" i="18"/>
  <c r="F64" i="18" s="1"/>
  <c r="G56" i="33"/>
  <c r="J134" i="25"/>
  <c r="G134" i="33"/>
  <c r="D135" i="33"/>
  <c r="E135" i="33" s="1"/>
  <c r="D136" i="25"/>
  <c r="E136" i="25" s="1"/>
  <c r="G135" i="25"/>
  <c r="G134" i="13"/>
  <c r="D135" i="13"/>
  <c r="E135" i="13" s="1"/>
  <c r="D68" i="97" l="1"/>
  <c r="E68" i="97" s="1"/>
  <c r="F68" i="97" s="1"/>
  <c r="H67" i="97"/>
  <c r="G67" i="97"/>
  <c r="I53" i="13"/>
  <c r="E54" i="13"/>
  <c r="F54" i="13" s="1"/>
  <c r="B54" i="13"/>
  <c r="I64" i="99"/>
  <c r="I65" i="23"/>
  <c r="G57" i="90"/>
  <c r="I57" i="90" s="1"/>
  <c r="G65" i="99"/>
  <c r="D56" i="98"/>
  <c r="E56" i="98"/>
  <c r="E66" i="99"/>
  <c r="F66" i="99" s="1"/>
  <c r="D67" i="99" s="1"/>
  <c r="B66" i="99"/>
  <c r="H55" i="98"/>
  <c r="I55" i="98" s="1"/>
  <c r="H65" i="99"/>
  <c r="I55" i="25"/>
  <c r="E63" i="58"/>
  <c r="F63" i="58" s="1"/>
  <c r="I135" i="26"/>
  <c r="H135" i="26"/>
  <c r="B136" i="26"/>
  <c r="E136" i="26"/>
  <c r="F136" i="26" s="1"/>
  <c r="G59" i="67"/>
  <c r="I59" i="67" s="1"/>
  <c r="I62" i="58"/>
  <c r="I64" i="42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D55" i="96"/>
  <c r="E55" i="96" s="1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D64" i="73"/>
  <c r="E64" i="73" s="1"/>
  <c r="H63" i="73"/>
  <c r="G63" i="73"/>
  <c r="D65" i="18"/>
  <c r="G64" i="18"/>
  <c r="H64" i="18"/>
  <c r="D60" i="59"/>
  <c r="E60" i="59" s="1"/>
  <c r="I62" i="20"/>
  <c r="B56" i="26"/>
  <c r="F56" i="26"/>
  <c r="G56" i="26" s="1"/>
  <c r="B59" i="62"/>
  <c r="I55" i="26"/>
  <c r="H59" i="59"/>
  <c r="I56" i="33"/>
  <c r="B57" i="33"/>
  <c r="F57" i="33"/>
  <c r="H57" i="33" s="1"/>
  <c r="B56" i="87"/>
  <c r="F56" i="87"/>
  <c r="H56" i="87" s="1"/>
  <c r="G59" i="59"/>
  <c r="E59" i="62"/>
  <c r="F59" i="62" s="1"/>
  <c r="B63" i="20"/>
  <c r="F63" i="20"/>
  <c r="H63" i="20" s="1"/>
  <c r="H134" i="13"/>
  <c r="I134" i="13"/>
  <c r="B136" i="25"/>
  <c r="F136" i="25"/>
  <c r="B135" i="33"/>
  <c r="F135" i="33"/>
  <c r="H134" i="33"/>
  <c r="I134" i="33"/>
  <c r="F135" i="13"/>
  <c r="B135" i="13"/>
  <c r="H135" i="25"/>
  <c r="I135" i="25"/>
  <c r="I67" i="97" l="1"/>
  <c r="B68" i="97"/>
  <c r="D69" i="97"/>
  <c r="E69" i="97" s="1"/>
  <c r="F69" i="97" s="1"/>
  <c r="H69" i="97" s="1"/>
  <c r="G68" i="97"/>
  <c r="H68" i="97"/>
  <c r="H54" i="13"/>
  <c r="D55" i="13"/>
  <c r="G54" i="13"/>
  <c r="H60" i="65"/>
  <c r="I66" i="32"/>
  <c r="G57" i="33"/>
  <c r="I57" i="33" s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F56" i="98"/>
  <c r="B56" i="98"/>
  <c r="I65" i="30"/>
  <c r="I59" i="66"/>
  <c r="G63" i="58"/>
  <c r="H63" i="58"/>
  <c r="D64" i="58"/>
  <c r="D137" i="26"/>
  <c r="B137" i="26" s="1"/>
  <c r="G136" i="26"/>
  <c r="J135" i="26"/>
  <c r="G55" i="95"/>
  <c r="I55" i="95" s="1"/>
  <c r="I55" i="89"/>
  <c r="I67" i="69"/>
  <c r="B61" i="65"/>
  <c r="G60" i="65"/>
  <c r="F61" i="65"/>
  <c r="D62" i="65" s="1"/>
  <c r="I63" i="39"/>
  <c r="I56" i="84"/>
  <c r="I58" i="82"/>
  <c r="G64" i="74"/>
  <c r="I64" i="74" s="1"/>
  <c r="B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D60" i="62"/>
  <c r="H59" i="62"/>
  <c r="G59" i="62"/>
  <c r="D64" i="20"/>
  <c r="E64" i="20" s="1"/>
  <c r="D57" i="87"/>
  <c r="E57" i="87" s="1"/>
  <c r="B65" i="18"/>
  <c r="I63" i="73"/>
  <c r="D57" i="26"/>
  <c r="G63" i="20"/>
  <c r="I63" i="20" s="1"/>
  <c r="D58" i="33"/>
  <c r="E65" i="18"/>
  <c r="F65" i="18" s="1"/>
  <c r="H56" i="26"/>
  <c r="I56" i="26" s="1"/>
  <c r="F60" i="59"/>
  <c r="G60" i="59" s="1"/>
  <c r="B60" i="59"/>
  <c r="I64" i="18"/>
  <c r="F64" i="73"/>
  <c r="G64" i="73" s="1"/>
  <c r="B64" i="73"/>
  <c r="G135" i="33"/>
  <c r="D136" i="33"/>
  <c r="E136" i="33" s="1"/>
  <c r="G136" i="25"/>
  <c r="D137" i="25"/>
  <c r="E137" i="25" s="1"/>
  <c r="J135" i="25"/>
  <c r="G135" i="13"/>
  <c r="D136" i="13"/>
  <c r="E136" i="13" s="1"/>
  <c r="J134" i="33"/>
  <c r="G60" i="67" l="1"/>
  <c r="B69" i="97"/>
  <c r="I68" i="97"/>
  <c r="D70" i="97"/>
  <c r="E70" i="97" s="1"/>
  <c r="F70" i="97" s="1"/>
  <c r="D71" i="97" s="1"/>
  <c r="I54" i="13"/>
  <c r="G69" i="97"/>
  <c r="I69" i="97" s="1"/>
  <c r="B55" i="13"/>
  <c r="E55" i="13"/>
  <c r="F55" i="13" s="1"/>
  <c r="I60" i="65"/>
  <c r="H60" i="67"/>
  <c r="E137" i="26"/>
  <c r="F137" i="26" s="1"/>
  <c r="I63" i="58"/>
  <c r="D68" i="99"/>
  <c r="H67" i="99"/>
  <c r="G67" i="99"/>
  <c r="D57" i="98"/>
  <c r="E57" i="98" s="1"/>
  <c r="H56" i="98"/>
  <c r="I66" i="99"/>
  <c r="I63" i="46"/>
  <c r="G56" i="98"/>
  <c r="G61" i="65"/>
  <c r="E64" i="58"/>
  <c r="F64" i="58" s="1"/>
  <c r="D65" i="58" s="1"/>
  <c r="B65" i="58" s="1"/>
  <c r="B64" i="58"/>
  <c r="H66" i="24"/>
  <c r="I66" i="24" s="1"/>
  <c r="H136" i="26"/>
  <c r="I136" i="26"/>
  <c r="I59" i="68"/>
  <c r="E62" i="67"/>
  <c r="F62" i="67" s="1"/>
  <c r="B62" i="67"/>
  <c r="H61" i="65"/>
  <c r="I64" i="41"/>
  <c r="H64" i="39"/>
  <c r="I64" i="39" s="1"/>
  <c r="G56" i="94"/>
  <c r="I56" i="94" s="1"/>
  <c r="I59" i="82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D66" i="18"/>
  <c r="E66" i="18" s="1"/>
  <c r="H65" i="18"/>
  <c r="G65" i="18"/>
  <c r="B58" i="33"/>
  <c r="E58" i="33"/>
  <c r="F58" i="33" s="1"/>
  <c r="I59" i="62"/>
  <c r="B57" i="87"/>
  <c r="F57" i="87"/>
  <c r="G57" i="87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E60" i="62"/>
  <c r="F60" i="62" s="1"/>
  <c r="B136" i="13"/>
  <c r="F136" i="13"/>
  <c r="H135" i="13"/>
  <c r="I135" i="13"/>
  <c r="F137" i="25"/>
  <c r="B137" i="25"/>
  <c r="B136" i="33"/>
  <c r="F136" i="33"/>
  <c r="I136" i="25"/>
  <c r="H136" i="25"/>
  <c r="I135" i="33"/>
  <c r="H135" i="33"/>
  <c r="I60" i="67" l="1"/>
  <c r="E71" i="97"/>
  <c r="F71" i="97" s="1"/>
  <c r="G71" i="97" s="1"/>
  <c r="B71" i="97"/>
  <c r="B70" i="97"/>
  <c r="G70" i="97"/>
  <c r="H70" i="97"/>
  <c r="G55" i="13"/>
  <c r="H55" i="13"/>
  <c r="D56" i="13"/>
  <c r="I55" i="93"/>
  <c r="I61" i="65"/>
  <c r="E65" i="58"/>
  <c r="F65" i="58" s="1"/>
  <c r="D66" i="58" s="1"/>
  <c r="G64" i="58"/>
  <c r="J136" i="26"/>
  <c r="D138" i="26"/>
  <c r="G137" i="26"/>
  <c r="H64" i="58"/>
  <c r="F57" i="98"/>
  <c r="D58" i="98" s="1"/>
  <c r="B57" i="98"/>
  <c r="G65" i="46"/>
  <c r="I65" i="46" s="1"/>
  <c r="I56" i="98"/>
  <c r="I67" i="99"/>
  <c r="E68" i="99"/>
  <c r="F68" i="99" s="1"/>
  <c r="D69" i="99" s="1"/>
  <c r="B68" i="99"/>
  <c r="D63" i="67"/>
  <c r="B63" i="67" s="1"/>
  <c r="G62" i="67"/>
  <c r="H62" i="67"/>
  <c r="I61" i="67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D58" i="26"/>
  <c r="E58" i="26" s="1"/>
  <c r="G57" i="26"/>
  <c r="H57" i="26"/>
  <c r="D61" i="62"/>
  <c r="E61" i="62" s="1"/>
  <c r="G60" i="62"/>
  <c r="H60" i="62"/>
  <c r="I65" i="18"/>
  <c r="D59" i="33"/>
  <c r="E59" i="33" s="1"/>
  <c r="D65" i="20"/>
  <c r="G58" i="33"/>
  <c r="F66" i="18"/>
  <c r="G66" i="18" s="1"/>
  <c r="B66" i="18"/>
  <c r="D58" i="87"/>
  <c r="E58" i="87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J135" i="33"/>
  <c r="J136" i="25"/>
  <c r="G137" i="25"/>
  <c r="D138" i="25"/>
  <c r="D137" i="13"/>
  <c r="E137" i="13" s="1"/>
  <c r="G136" i="13"/>
  <c r="D137" i="33"/>
  <c r="E137" i="33" s="1"/>
  <c r="G136" i="33"/>
  <c r="I70" i="97" l="1"/>
  <c r="H71" i="97"/>
  <c r="I71" i="97" s="1"/>
  <c r="D72" i="97"/>
  <c r="E72" i="97" s="1"/>
  <c r="E73" i="97" s="1"/>
  <c r="E56" i="13"/>
  <c r="F56" i="13" s="1"/>
  <c r="B56" i="13"/>
  <c r="I55" i="13"/>
  <c r="I64" i="58"/>
  <c r="G65" i="58"/>
  <c r="H65" i="58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E63" i="67"/>
  <c r="F63" i="67" s="1"/>
  <c r="D64" i="67" s="1"/>
  <c r="B64" i="67" s="1"/>
  <c r="G70" i="3"/>
  <c r="H70" i="3"/>
  <c r="I67" i="17"/>
  <c r="I58" i="86"/>
  <c r="H68" i="24"/>
  <c r="I67" i="24"/>
  <c r="G68" i="24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F58" i="87"/>
  <c r="H58" i="87" s="1"/>
  <c r="B58" i="87"/>
  <c r="B71" i="3"/>
  <c r="F71" i="3"/>
  <c r="G71" i="3" s="1"/>
  <c r="B61" i="62"/>
  <c r="F61" i="62"/>
  <c r="G61" i="62" s="1"/>
  <c r="D66" i="73"/>
  <c r="D62" i="59"/>
  <c r="E62" i="59" s="1"/>
  <c r="B65" i="20"/>
  <c r="F58" i="26"/>
  <c r="H58" i="26" s="1"/>
  <c r="B58" i="26"/>
  <c r="D67" i="18"/>
  <c r="H66" i="18"/>
  <c r="I66" i="18" s="1"/>
  <c r="E65" i="20"/>
  <c r="F65" i="20" s="1"/>
  <c r="H65" i="20" s="1"/>
  <c r="B59" i="33"/>
  <c r="F59" i="33"/>
  <c r="H59" i="33" s="1"/>
  <c r="I57" i="26"/>
  <c r="B138" i="25"/>
  <c r="H136" i="33"/>
  <c r="I136" i="33"/>
  <c r="H136" i="13"/>
  <c r="I136" i="13"/>
  <c r="E138" i="25"/>
  <c r="F138" i="25" s="1"/>
  <c r="F137" i="33"/>
  <c r="B137" i="33"/>
  <c r="I137" i="25"/>
  <c r="H137" i="25"/>
  <c r="B137" i="13"/>
  <c r="F137" i="13"/>
  <c r="B72" i="97" l="1"/>
  <c r="F72" i="97"/>
  <c r="H72" i="97" s="1"/>
  <c r="G56" i="13"/>
  <c r="D57" i="13"/>
  <c r="H56" i="13"/>
  <c r="I65" i="58"/>
  <c r="J137" i="26"/>
  <c r="I57" i="98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I57" i="94"/>
  <c r="I59" i="86"/>
  <c r="I67" i="27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B66" i="73"/>
  <c r="D62" i="62"/>
  <c r="E62" i="62" s="1"/>
  <c r="D72" i="3"/>
  <c r="E72" i="3" s="1"/>
  <c r="E73" i="3" s="1"/>
  <c r="D59" i="87"/>
  <c r="E59" i="87" s="1"/>
  <c r="D60" i="33"/>
  <c r="E60" i="33" s="1"/>
  <c r="E66" i="73"/>
  <c r="F66" i="73" s="1"/>
  <c r="H66" i="73" s="1"/>
  <c r="B67" i="18"/>
  <c r="D66" i="20"/>
  <c r="E66" i="20" s="1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J137" i="25"/>
  <c r="D139" i="25"/>
  <c r="G138" i="25"/>
  <c r="J136" i="33"/>
  <c r="G137" i="13"/>
  <c r="D138" i="13"/>
  <c r="G137" i="33"/>
  <c r="D138" i="33"/>
  <c r="G72" i="97" l="1"/>
  <c r="G73" i="97" s="1"/>
  <c r="I56" i="13"/>
  <c r="H73" i="97"/>
  <c r="E57" i="13"/>
  <c r="F57" i="13" s="1"/>
  <c r="B57" i="13"/>
  <c r="G69" i="32"/>
  <c r="H69" i="32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D68" i="18"/>
  <c r="E68" i="18" s="1"/>
  <c r="F72" i="3"/>
  <c r="H72" i="3" s="1"/>
  <c r="B72" i="3"/>
  <c r="D63" i="59"/>
  <c r="E63" i="59" s="1"/>
  <c r="H62" i="59"/>
  <c r="F60" i="33"/>
  <c r="H60" i="33" s="1"/>
  <c r="B60" i="33"/>
  <c r="B59" i="87"/>
  <c r="F59" i="87"/>
  <c r="H59" i="87" s="1"/>
  <c r="F62" i="62"/>
  <c r="G62" i="62" s="1"/>
  <c r="B62" i="62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B138" i="33"/>
  <c r="B138" i="13"/>
  <c r="B139" i="25"/>
  <c r="H137" i="33"/>
  <c r="I137" i="33"/>
  <c r="E138" i="13"/>
  <c r="F138" i="13" s="1"/>
  <c r="H137" i="13"/>
  <c r="I137" i="13"/>
  <c r="E139" i="25"/>
  <c r="F139" i="25" s="1"/>
  <c r="E138" i="33"/>
  <c r="F138" i="33" s="1"/>
  <c r="I138" i="25"/>
  <c r="H138" i="25"/>
  <c r="I72" i="97" l="1"/>
  <c r="I73" i="97" s="1"/>
  <c r="F71" i="23"/>
  <c r="G71" i="23" s="1"/>
  <c r="D58" i="13"/>
  <c r="G57" i="13"/>
  <c r="H57" i="13"/>
  <c r="I63" i="66"/>
  <c r="I69" i="32"/>
  <c r="F68" i="19"/>
  <c r="D69" i="19" s="1"/>
  <c r="B69" i="19" s="1"/>
  <c r="B67" i="72"/>
  <c r="B68" i="19"/>
  <c r="B71" i="23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I60" i="90"/>
  <c r="I60" i="86"/>
  <c r="I59" i="84"/>
  <c r="I61" i="76"/>
  <c r="E68" i="72"/>
  <c r="F68" i="72" s="1"/>
  <c r="G68" i="72" s="1"/>
  <c r="G67" i="72"/>
  <c r="H67" i="72"/>
  <c r="I63" i="61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H73" i="3"/>
  <c r="G66" i="20"/>
  <c r="I66" i="20" s="1"/>
  <c r="D60" i="26"/>
  <c r="E60" i="26" s="1"/>
  <c r="G60" i="33"/>
  <c r="I60" i="33" s="1"/>
  <c r="I62" i="59"/>
  <c r="B63" i="59"/>
  <c r="F63" i="59"/>
  <c r="G63" i="59" s="1"/>
  <c r="D60" i="87"/>
  <c r="D67" i="20"/>
  <c r="E67" i="20" s="1"/>
  <c r="D61" i="33"/>
  <c r="F67" i="73"/>
  <c r="H67" i="73" s="1"/>
  <c r="B67" i="73"/>
  <c r="D63" i="62"/>
  <c r="E63" i="62" s="1"/>
  <c r="B68" i="18"/>
  <c r="F68" i="18"/>
  <c r="H68" i="18" s="1"/>
  <c r="J138" i="25"/>
  <c r="G139" i="25"/>
  <c r="D140" i="25"/>
  <c r="E140" i="25" s="1"/>
  <c r="D139" i="13"/>
  <c r="E139" i="13" s="1"/>
  <c r="G138" i="13"/>
  <c r="D139" i="33"/>
  <c r="G138" i="33"/>
  <c r="J137" i="33"/>
  <c r="H71" i="23" l="1"/>
  <c r="I71" i="23" s="1"/>
  <c r="I59" i="25"/>
  <c r="D72" i="23"/>
  <c r="B72" i="23" s="1"/>
  <c r="E69" i="19"/>
  <c r="F69" i="19" s="1"/>
  <c r="G69" i="19" s="1"/>
  <c r="H68" i="19"/>
  <c r="I57" i="13"/>
  <c r="E58" i="13"/>
  <c r="F58" i="13" s="1"/>
  <c r="B58" i="13"/>
  <c r="G68" i="19"/>
  <c r="D69" i="72"/>
  <c r="B69" i="72" s="1"/>
  <c r="G72" i="29"/>
  <c r="G73" i="29" s="1"/>
  <c r="H68" i="72"/>
  <c r="I68" i="72" s="1"/>
  <c r="G60" i="25"/>
  <c r="I60" i="25" s="1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E68" i="44"/>
  <c r="F68" i="44" s="1"/>
  <c r="G68" i="44" s="1"/>
  <c r="H67" i="39"/>
  <c r="I67" i="39" s="1"/>
  <c r="I58" i="93"/>
  <c r="D60" i="93"/>
  <c r="B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64" i="59"/>
  <c r="E64" i="59" s="1"/>
  <c r="D68" i="73"/>
  <c r="E68" i="73" s="1"/>
  <c r="B60" i="87"/>
  <c r="D69" i="18"/>
  <c r="E69" i="18" s="1"/>
  <c r="G67" i="73"/>
  <c r="I67" i="73" s="1"/>
  <c r="B61" i="33"/>
  <c r="H63" i="59"/>
  <c r="I63" i="59" s="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H73" i="29"/>
  <c r="B60" i="26"/>
  <c r="F60" i="26"/>
  <c r="H60" i="26" s="1"/>
  <c r="B139" i="33"/>
  <c r="I138" i="13"/>
  <c r="H138" i="13"/>
  <c r="I138" i="33"/>
  <c r="H138" i="33"/>
  <c r="B140" i="25"/>
  <c r="F140" i="25"/>
  <c r="E139" i="33"/>
  <c r="F139" i="33" s="1"/>
  <c r="B139" i="13"/>
  <c r="F139" i="13"/>
  <c r="I139" i="25"/>
  <c r="H139" i="25"/>
  <c r="E72" i="23" l="1"/>
  <c r="E73" i="23" s="1"/>
  <c r="D70" i="19"/>
  <c r="E70" i="19" s="1"/>
  <c r="I68" i="19"/>
  <c r="E69" i="72"/>
  <c r="F69" i="72" s="1"/>
  <c r="G69" i="72" s="1"/>
  <c r="G58" i="13"/>
  <c r="D59" i="13"/>
  <c r="B59" i="13" s="1"/>
  <c r="H58" i="13"/>
  <c r="H68" i="44"/>
  <c r="I68" i="44" s="1"/>
  <c r="I72" i="29"/>
  <c r="I73" i="29" s="1"/>
  <c r="F61" i="25"/>
  <c r="G61" i="25" s="1"/>
  <c r="B61" i="25"/>
  <c r="I65" i="67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2" i="31"/>
  <c r="E72" i="31" s="1"/>
  <c r="E73" i="31" s="1"/>
  <c r="H71" i="31"/>
  <c r="I71" i="31" s="1"/>
  <c r="I64" i="63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D62" i="33"/>
  <c r="H61" i="33"/>
  <c r="G61" i="33"/>
  <c r="D61" i="87"/>
  <c r="G60" i="87"/>
  <c r="H60" i="87"/>
  <c r="D68" i="20"/>
  <c r="E68" i="20" s="1"/>
  <c r="D64" i="62"/>
  <c r="E64" i="62" s="1"/>
  <c r="F69" i="18"/>
  <c r="H69" i="18" s="1"/>
  <c r="B69" i="18"/>
  <c r="B68" i="73"/>
  <c r="F68" i="73"/>
  <c r="H68" i="73" s="1"/>
  <c r="D61" i="26"/>
  <c r="E61" i="26" s="1"/>
  <c r="H67" i="20"/>
  <c r="I67" i="20" s="1"/>
  <c r="H63" i="62"/>
  <c r="I63" i="62" s="1"/>
  <c r="B64" i="59"/>
  <c r="F64" i="59"/>
  <c r="G64" i="59" s="1"/>
  <c r="D140" i="33"/>
  <c r="E140" i="33" s="1"/>
  <c r="G139" i="33"/>
  <c r="J139" i="25"/>
  <c r="D140" i="13"/>
  <c r="E140" i="13" s="1"/>
  <c r="G139" i="13"/>
  <c r="G140" i="25"/>
  <c r="D141" i="25"/>
  <c r="E141" i="25" s="1"/>
  <c r="J138" i="33"/>
  <c r="F72" i="23" l="1"/>
  <c r="H72" i="23" s="1"/>
  <c r="B70" i="19"/>
  <c r="F70" i="19"/>
  <c r="G70" i="19" s="1"/>
  <c r="H69" i="72"/>
  <c r="I69" i="72" s="1"/>
  <c r="D70" i="72"/>
  <c r="B70" i="72" s="1"/>
  <c r="I58" i="13"/>
  <c r="E59" i="13"/>
  <c r="F59" i="13" s="1"/>
  <c r="D62" i="25"/>
  <c r="E62" i="25" s="1"/>
  <c r="H61" i="25"/>
  <c r="I61" i="25" s="1"/>
  <c r="F72" i="31"/>
  <c r="H72" i="31" s="1"/>
  <c r="H73" i="31" s="1"/>
  <c r="G60" i="93"/>
  <c r="I60" i="93" s="1"/>
  <c r="I61" i="98"/>
  <c r="G72" i="69"/>
  <c r="G73" i="69" s="1"/>
  <c r="I66" i="45"/>
  <c r="B72" i="31"/>
  <c r="I72" i="99"/>
  <c r="I73" i="99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E141" i="26"/>
  <c r="F141" i="26" s="1"/>
  <c r="B141" i="26"/>
  <c r="H140" i="26"/>
  <c r="I140" i="26"/>
  <c r="I66" i="53"/>
  <c r="I69" i="46"/>
  <c r="D68" i="66"/>
  <c r="B68" i="66" s="1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D69" i="73"/>
  <c r="E69" i="73" s="1"/>
  <c r="D70" i="18"/>
  <c r="E70" i="18" s="1"/>
  <c r="F68" i="20"/>
  <c r="H68" i="20" s="1"/>
  <c r="B68" i="20"/>
  <c r="I61" i="33"/>
  <c r="B61" i="26"/>
  <c r="F61" i="26"/>
  <c r="H61" i="26" s="1"/>
  <c r="B61" i="87"/>
  <c r="B62" i="33"/>
  <c r="D65" i="59"/>
  <c r="E65" i="59" s="1"/>
  <c r="G68" i="73"/>
  <c r="I68" i="73" s="1"/>
  <c r="F64" i="62"/>
  <c r="G64" i="62" s="1"/>
  <c r="B64" i="62"/>
  <c r="E61" i="87"/>
  <c r="F61" i="87" s="1"/>
  <c r="E62" i="33"/>
  <c r="F62" i="33" s="1"/>
  <c r="H62" i="33" s="1"/>
  <c r="B140" i="13"/>
  <c r="F140" i="13"/>
  <c r="H139" i="33"/>
  <c r="I139" i="33"/>
  <c r="F141" i="25"/>
  <c r="B141" i="25"/>
  <c r="H139" i="13"/>
  <c r="I139" i="13"/>
  <c r="B140" i="33"/>
  <c r="F140" i="33"/>
  <c r="I140" i="25"/>
  <c r="H140" i="25"/>
  <c r="G72" i="23" l="1"/>
  <c r="G73" i="23" s="1"/>
  <c r="H70" i="19"/>
  <c r="I70" i="19" s="1"/>
  <c r="D71" i="19"/>
  <c r="E71" i="19" s="1"/>
  <c r="F71" i="19" s="1"/>
  <c r="E70" i="72"/>
  <c r="F70" i="72" s="1"/>
  <c r="G70" i="72" s="1"/>
  <c r="G59" i="13"/>
  <c r="D60" i="13"/>
  <c r="H59" i="13"/>
  <c r="B68" i="53"/>
  <c r="F62" i="25"/>
  <c r="H62" i="25" s="1"/>
  <c r="B62" i="25"/>
  <c r="G72" i="31"/>
  <c r="G73" i="31" s="1"/>
  <c r="I66" i="67"/>
  <c r="G72" i="30"/>
  <c r="G73" i="30" s="1"/>
  <c r="B61" i="93"/>
  <c r="E68" i="66"/>
  <c r="F68" i="66" s="1"/>
  <c r="G68" i="66" s="1"/>
  <c r="I72" i="69"/>
  <c r="I73" i="69" s="1"/>
  <c r="H61" i="93"/>
  <c r="G61" i="93"/>
  <c r="D63" i="98"/>
  <c r="B63" i="98" s="1"/>
  <c r="H62" i="98"/>
  <c r="G62" i="98"/>
  <c r="E67" i="67"/>
  <c r="F67" i="67" s="1"/>
  <c r="B67" i="67"/>
  <c r="J140" i="26"/>
  <c r="D142" i="26"/>
  <c r="G141" i="26"/>
  <c r="I70" i="74"/>
  <c r="F68" i="53"/>
  <c r="H68" i="53" s="1"/>
  <c r="I67" i="53"/>
  <c r="G67" i="45"/>
  <c r="I67" i="45" s="1"/>
  <c r="F72" i="24"/>
  <c r="H72" i="24" s="1"/>
  <c r="H73" i="24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B70" i="21"/>
  <c r="H70" i="21"/>
  <c r="G70" i="21"/>
  <c r="I66" i="68"/>
  <c r="E66" i="64"/>
  <c r="F66" i="64" s="1"/>
  <c r="J139" i="33"/>
  <c r="D62" i="87"/>
  <c r="E62" i="87" s="1"/>
  <c r="H61" i="87"/>
  <c r="G61" i="87"/>
  <c r="D65" i="62"/>
  <c r="E65" i="62" s="1"/>
  <c r="B65" i="59"/>
  <c r="F65" i="59"/>
  <c r="H65" i="59" s="1"/>
  <c r="D63" i="33"/>
  <c r="H73" i="23"/>
  <c r="D62" i="26"/>
  <c r="E62" i="26" s="1"/>
  <c r="B70" i="18"/>
  <c r="F70" i="18"/>
  <c r="H64" i="62"/>
  <c r="I64" i="62" s="1"/>
  <c r="D69" i="20"/>
  <c r="E69" i="20" s="1"/>
  <c r="G62" i="33"/>
  <c r="I62" i="33" s="1"/>
  <c r="G61" i="26"/>
  <c r="I61" i="26" s="1"/>
  <c r="G68" i="20"/>
  <c r="I68" i="20" s="1"/>
  <c r="B69" i="73"/>
  <c r="F69" i="73"/>
  <c r="G69" i="73" s="1"/>
  <c r="J140" i="25"/>
  <c r="G141" i="25"/>
  <c r="D142" i="25"/>
  <c r="E142" i="25" s="1"/>
  <c r="D141" i="13"/>
  <c r="E141" i="13" s="1"/>
  <c r="G140" i="13"/>
  <c r="G140" i="33"/>
  <c r="D141" i="33"/>
  <c r="E141" i="33" s="1"/>
  <c r="I72" i="23" l="1"/>
  <c r="I73" i="23" s="1"/>
  <c r="B71" i="19"/>
  <c r="G62" i="25"/>
  <c r="I62" i="25" s="1"/>
  <c r="D71" i="72"/>
  <c r="H70" i="72"/>
  <c r="I70" i="72" s="1"/>
  <c r="I59" i="13"/>
  <c r="E60" i="13"/>
  <c r="F60" i="13" s="1"/>
  <c r="B60" i="13"/>
  <c r="D63" i="25"/>
  <c r="B63" i="25" s="1"/>
  <c r="D68" i="65"/>
  <c r="E68" i="65" s="1"/>
  <c r="F68" i="65" s="1"/>
  <c r="I72" i="30"/>
  <c r="I73" i="30" s="1"/>
  <c r="I72" i="31"/>
  <c r="I73" i="31" s="1"/>
  <c r="H68" i="66"/>
  <c r="I68" i="66" s="1"/>
  <c r="D69" i="66"/>
  <c r="E69" i="66" s="1"/>
  <c r="G68" i="68"/>
  <c r="I68" i="68" s="1"/>
  <c r="I61" i="93"/>
  <c r="H67" i="65"/>
  <c r="I67" i="65" s="1"/>
  <c r="H72" i="17"/>
  <c r="I72" i="17" s="1"/>
  <c r="I73" i="17" s="1"/>
  <c r="E63" i="98"/>
  <c r="F63" i="98" s="1"/>
  <c r="I62" i="98"/>
  <c r="H67" i="67"/>
  <c r="D68" i="67"/>
  <c r="B68" i="67" s="1"/>
  <c r="D69" i="68"/>
  <c r="B69" i="68" s="1"/>
  <c r="G67" i="67"/>
  <c r="H141" i="26"/>
  <c r="I141" i="26"/>
  <c r="B142" i="26"/>
  <c r="E142" i="26"/>
  <c r="F142" i="26" s="1"/>
  <c r="G72" i="24"/>
  <c r="G73" i="24" s="1"/>
  <c r="G68" i="53"/>
  <c r="I68" i="53" s="1"/>
  <c r="D69" i="53"/>
  <c r="E69" i="53" s="1"/>
  <c r="I63" i="84"/>
  <c r="I66" i="65"/>
  <c r="G65" i="59"/>
  <c r="I65" i="59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D71" i="18"/>
  <c r="E71" i="18" s="1"/>
  <c r="B63" i="33"/>
  <c r="H69" i="73"/>
  <c r="I69" i="73" s="1"/>
  <c r="H70" i="18"/>
  <c r="F65" i="62"/>
  <c r="G65" i="62" s="1"/>
  <c r="B65" i="62"/>
  <c r="I61" i="87"/>
  <c r="F69" i="20"/>
  <c r="H69" i="20" s="1"/>
  <c r="B69" i="20"/>
  <c r="D66" i="59"/>
  <c r="D70" i="73"/>
  <c r="G70" i="18"/>
  <c r="B62" i="26"/>
  <c r="F62" i="26"/>
  <c r="H62" i="26" s="1"/>
  <c r="E63" i="33"/>
  <c r="F63" i="33" s="1"/>
  <c r="F62" i="87"/>
  <c r="B62" i="87"/>
  <c r="F142" i="25"/>
  <c r="B142" i="25"/>
  <c r="F141" i="33"/>
  <c r="B141" i="33"/>
  <c r="H141" i="25"/>
  <c r="I141" i="25"/>
  <c r="H140" i="33"/>
  <c r="I140" i="33"/>
  <c r="I140" i="13"/>
  <c r="H140" i="13"/>
  <c r="B141" i="13"/>
  <c r="F141" i="13"/>
  <c r="B68" i="65" l="1"/>
  <c r="B71" i="72"/>
  <c r="E71" i="72"/>
  <c r="F71" i="72" s="1"/>
  <c r="E63" i="25"/>
  <c r="F63" i="25" s="1"/>
  <c r="H63" i="25" s="1"/>
  <c r="I62" i="81"/>
  <c r="H60" i="13"/>
  <c r="D61" i="13"/>
  <c r="B61" i="13" s="1"/>
  <c r="G60" i="13"/>
  <c r="B69" i="53"/>
  <c r="B69" i="66"/>
  <c r="F69" i="66"/>
  <c r="D70" i="66" s="1"/>
  <c r="E70" i="66" s="1"/>
  <c r="F69" i="53"/>
  <c r="H69" i="53" s="1"/>
  <c r="H73" i="17"/>
  <c r="E69" i="68"/>
  <c r="F69" i="68" s="1"/>
  <c r="G69" i="68" s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I63" i="79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E71" i="58"/>
  <c r="F71" i="58" s="1"/>
  <c r="B71" i="58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D69" i="65"/>
  <c r="H68" i="65"/>
  <c r="G68" i="65"/>
  <c r="D64" i="33"/>
  <c r="G63" i="33"/>
  <c r="H63" i="33"/>
  <c r="D63" i="87"/>
  <c r="E63" i="87" s="1"/>
  <c r="B70" i="73"/>
  <c r="B66" i="59"/>
  <c r="G69" i="20"/>
  <c r="I69" i="20" s="1"/>
  <c r="I70" i="18"/>
  <c r="G62" i="87"/>
  <c r="D63" i="26"/>
  <c r="E63" i="26" s="1"/>
  <c r="E70" i="73"/>
  <c r="F70" i="73" s="1"/>
  <c r="D66" i="62"/>
  <c r="H62" i="87"/>
  <c r="E66" i="59"/>
  <c r="F66" i="59" s="1"/>
  <c r="D70" i="20"/>
  <c r="E70" i="20" s="1"/>
  <c r="F71" i="18"/>
  <c r="H71" i="18" s="1"/>
  <c r="B71" i="18"/>
  <c r="J140" i="33"/>
  <c r="J141" i="25"/>
  <c r="D143" i="25"/>
  <c r="E143" i="25" s="1"/>
  <c r="G142" i="25"/>
  <c r="G141" i="33"/>
  <c r="D142" i="33"/>
  <c r="E142" i="33" s="1"/>
  <c r="D142" i="13"/>
  <c r="E142" i="13" s="1"/>
  <c r="G141" i="13"/>
  <c r="G69" i="53" l="1"/>
  <c r="I69" i="53" s="1"/>
  <c r="D64" i="25"/>
  <c r="E64" i="25" s="1"/>
  <c r="D72" i="72"/>
  <c r="G71" i="72"/>
  <c r="H71" i="72"/>
  <c r="G63" i="25"/>
  <c r="I63" i="25" s="1"/>
  <c r="I60" i="13"/>
  <c r="E61" i="13"/>
  <c r="F61" i="13" s="1"/>
  <c r="H69" i="66"/>
  <c r="G69" i="66"/>
  <c r="D70" i="53"/>
  <c r="E70" i="53" s="1"/>
  <c r="D70" i="68"/>
  <c r="E70" i="68" s="1"/>
  <c r="H69" i="68"/>
  <c r="I69" i="68" s="1"/>
  <c r="D69" i="67"/>
  <c r="E69" i="67" s="1"/>
  <c r="F69" i="67" s="1"/>
  <c r="D70" i="67" s="1"/>
  <c r="H68" i="67"/>
  <c r="I68" i="67" s="1"/>
  <c r="G68" i="82"/>
  <c r="I68" i="82" s="1"/>
  <c r="B64" i="98"/>
  <c r="E64" i="98"/>
  <c r="F64" i="98" s="1"/>
  <c r="H64" i="98" s="1"/>
  <c r="I63" i="98"/>
  <c r="E143" i="26"/>
  <c r="F143" i="26" s="1"/>
  <c r="B143" i="26"/>
  <c r="I142" i="26"/>
  <c r="H142" i="26"/>
  <c r="D69" i="82"/>
  <c r="E69" i="82" s="1"/>
  <c r="F69" i="82" s="1"/>
  <c r="D70" i="82" s="1"/>
  <c r="I71" i="46"/>
  <c r="G71" i="44"/>
  <c r="I71" i="44" s="1"/>
  <c r="I71" i="41"/>
  <c r="F72" i="21"/>
  <c r="H72" i="21" s="1"/>
  <c r="H73" i="21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D67" i="59"/>
  <c r="E67" i="59" s="1"/>
  <c r="G66" i="59"/>
  <c r="H66" i="59"/>
  <c r="D71" i="73"/>
  <c r="E71" i="73" s="1"/>
  <c r="G70" i="73"/>
  <c r="H70" i="73"/>
  <c r="B66" i="62"/>
  <c r="B64" i="33"/>
  <c r="B69" i="65"/>
  <c r="D72" i="18"/>
  <c r="E72" i="18" s="1"/>
  <c r="E73" i="18" s="1"/>
  <c r="B70" i="66"/>
  <c r="F70" i="66"/>
  <c r="H70" i="66" s="1"/>
  <c r="B63" i="87"/>
  <c r="F63" i="87"/>
  <c r="H63" i="87" s="1"/>
  <c r="E64" i="33"/>
  <c r="F64" i="33" s="1"/>
  <c r="E69" i="65"/>
  <c r="F69" i="65" s="1"/>
  <c r="B63" i="26"/>
  <c r="F63" i="26"/>
  <c r="G63" i="26" s="1"/>
  <c r="G71" i="18"/>
  <c r="I71" i="18" s="1"/>
  <c r="B70" i="20"/>
  <c r="F70" i="20"/>
  <c r="E66" i="62"/>
  <c r="F66" i="62" s="1"/>
  <c r="I68" i="65"/>
  <c r="I141" i="13"/>
  <c r="H141" i="13"/>
  <c r="F142" i="13"/>
  <c r="B142" i="13"/>
  <c r="B142" i="33"/>
  <c r="F142" i="33"/>
  <c r="I142" i="25"/>
  <c r="H142" i="25"/>
  <c r="H141" i="33"/>
  <c r="I141" i="33"/>
  <c r="B143" i="25"/>
  <c r="F143" i="25"/>
  <c r="F70" i="53" l="1"/>
  <c r="H70" i="53" s="1"/>
  <c r="B64" i="25"/>
  <c r="F64" i="25"/>
  <c r="G64" i="25" s="1"/>
  <c r="I71" i="72"/>
  <c r="E72" i="72"/>
  <c r="E73" i="72" s="1"/>
  <c r="B72" i="72"/>
  <c r="I69" i="66"/>
  <c r="G61" i="13"/>
  <c r="D62" i="13"/>
  <c r="H61" i="13"/>
  <c r="B70" i="53"/>
  <c r="B70" i="68"/>
  <c r="F70" i="68"/>
  <c r="H70" i="68" s="1"/>
  <c r="B69" i="67"/>
  <c r="H69" i="67"/>
  <c r="G69" i="67"/>
  <c r="D65" i="98"/>
  <c r="G64" i="98"/>
  <c r="I64" i="98" s="1"/>
  <c r="J142" i="26"/>
  <c r="G143" i="26"/>
  <c r="D144" i="26"/>
  <c r="G72" i="21"/>
  <c r="G73" i="21" s="1"/>
  <c r="B69" i="82"/>
  <c r="I72" i="42"/>
  <c r="I73" i="42" s="1"/>
  <c r="H72" i="27"/>
  <c r="I72" i="27" s="1"/>
  <c r="I73" i="27" s="1"/>
  <c r="I72" i="19"/>
  <c r="I73" i="19" s="1"/>
  <c r="I64" i="78"/>
  <c r="F72" i="46"/>
  <c r="G72" i="46" s="1"/>
  <c r="G73" i="46" s="1"/>
  <c r="H63" i="94"/>
  <c r="G64" i="93"/>
  <c r="I64" i="93" s="1"/>
  <c r="I65" i="80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D67" i="62"/>
  <c r="E67" i="62" s="1"/>
  <c r="G66" i="62"/>
  <c r="H66" i="62"/>
  <c r="D70" i="65"/>
  <c r="H69" i="65"/>
  <c r="G69" i="65"/>
  <c r="D65" i="33"/>
  <c r="E65" i="33" s="1"/>
  <c r="G64" i="33"/>
  <c r="H64" i="33"/>
  <c r="D64" i="87"/>
  <c r="E64" i="87" s="1"/>
  <c r="G70" i="66"/>
  <c r="I70" i="66" s="1"/>
  <c r="D71" i="20"/>
  <c r="E71" i="20" s="1"/>
  <c r="F71" i="73"/>
  <c r="H71" i="73" s="1"/>
  <c r="B71" i="73"/>
  <c r="G70" i="20"/>
  <c r="D71" i="66"/>
  <c r="E71" i="66" s="1"/>
  <c r="B72" i="18"/>
  <c r="F72" i="18"/>
  <c r="H72" i="18" s="1"/>
  <c r="I70" i="73"/>
  <c r="H70" i="20"/>
  <c r="D64" i="26"/>
  <c r="E64" i="26" s="1"/>
  <c r="B67" i="59"/>
  <c r="F67" i="59"/>
  <c r="G67" i="59" s="1"/>
  <c r="J141" i="33"/>
  <c r="J142" i="25"/>
  <c r="G143" i="25"/>
  <c r="D144" i="25"/>
  <c r="G142" i="13"/>
  <c r="D143" i="13"/>
  <c r="E143" i="13" s="1"/>
  <c r="G142" i="33"/>
  <c r="D143" i="33"/>
  <c r="E143" i="33" s="1"/>
  <c r="G70" i="53" l="1"/>
  <c r="I70" i="53" s="1"/>
  <c r="D71" i="53"/>
  <c r="E71" i="53" s="1"/>
  <c r="D65" i="25"/>
  <c r="E65" i="25" s="1"/>
  <c r="I65" i="78"/>
  <c r="H64" i="25"/>
  <c r="I64" i="25" s="1"/>
  <c r="F72" i="72"/>
  <c r="H72" i="72" s="1"/>
  <c r="H73" i="72" s="1"/>
  <c r="I61" i="13"/>
  <c r="E62" i="13"/>
  <c r="F62" i="13" s="1"/>
  <c r="B62" i="13"/>
  <c r="D71" i="68"/>
  <c r="E71" i="68" s="1"/>
  <c r="G70" i="68"/>
  <c r="I70" i="68" s="1"/>
  <c r="I69" i="67"/>
  <c r="G72" i="34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I63" i="94"/>
  <c r="H64" i="94"/>
  <c r="I64" i="94" s="1"/>
  <c r="I68" i="75"/>
  <c r="I70" i="20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H73" i="18"/>
  <c r="D72" i="73"/>
  <c r="E72" i="73" s="1"/>
  <c r="E73" i="73" s="1"/>
  <c r="I69" i="65"/>
  <c r="D68" i="59"/>
  <c r="E68" i="59" s="1"/>
  <c r="G72" i="18"/>
  <c r="G73" i="18" s="1"/>
  <c r="B71" i="20"/>
  <c r="F71" i="20"/>
  <c r="H71" i="20" s="1"/>
  <c r="B65" i="33"/>
  <c r="F65" i="33"/>
  <c r="H65" i="33" s="1"/>
  <c r="B70" i="65"/>
  <c r="E70" i="65"/>
  <c r="F70" i="65" s="1"/>
  <c r="B64" i="26"/>
  <c r="F64" i="26"/>
  <c r="G64" i="26" s="1"/>
  <c r="B71" i="66"/>
  <c r="F71" i="66"/>
  <c r="G71" i="66" s="1"/>
  <c r="B64" i="87"/>
  <c r="F64" i="87"/>
  <c r="F67" i="62"/>
  <c r="G67" i="62" s="1"/>
  <c r="B67" i="62"/>
  <c r="B144" i="25"/>
  <c r="F143" i="13"/>
  <c r="B143" i="13"/>
  <c r="E144" i="25"/>
  <c r="F144" i="25" s="1"/>
  <c r="F143" i="33"/>
  <c r="B143" i="33"/>
  <c r="I142" i="13"/>
  <c r="H142" i="13"/>
  <c r="H143" i="25"/>
  <c r="I143" i="25"/>
  <c r="H142" i="33"/>
  <c r="I142" i="33"/>
  <c r="B71" i="53" l="1"/>
  <c r="F71" i="53"/>
  <c r="G71" i="53" s="1"/>
  <c r="B65" i="25"/>
  <c r="F65" i="25"/>
  <c r="G65" i="25" s="1"/>
  <c r="G72" i="72"/>
  <c r="G73" i="72" s="1"/>
  <c r="B71" i="68"/>
  <c r="F71" i="68"/>
  <c r="G71" i="68" s="1"/>
  <c r="D63" i="13"/>
  <c r="G62" i="13"/>
  <c r="H62" i="13"/>
  <c r="H73" i="58"/>
  <c r="I72" i="34"/>
  <c r="I73" i="34" s="1"/>
  <c r="I72" i="46"/>
  <c r="I73" i="46" s="1"/>
  <c r="J143" i="26"/>
  <c r="H65" i="98"/>
  <c r="D66" i="98"/>
  <c r="G65" i="98"/>
  <c r="G72" i="39"/>
  <c r="G73" i="39" s="1"/>
  <c r="D145" i="26"/>
  <c r="G144" i="26"/>
  <c r="I66" i="80"/>
  <c r="I67" i="85"/>
  <c r="B71" i="82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63" i="95"/>
  <c r="I66" i="88"/>
  <c r="I69" i="57"/>
  <c r="D72" i="56"/>
  <c r="G71" i="56"/>
  <c r="H71" i="56"/>
  <c r="B67" i="78"/>
  <c r="B71" i="54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43" i="25"/>
  <c r="D71" i="65"/>
  <c r="E71" i="65" s="1"/>
  <c r="H70" i="65"/>
  <c r="G70" i="65"/>
  <c r="D72" i="82"/>
  <c r="E72" i="82" s="1"/>
  <c r="E73" i="82" s="1"/>
  <c r="H71" i="82"/>
  <c r="G71" i="82"/>
  <c r="D72" i="66"/>
  <c r="D72" i="20"/>
  <c r="E72" i="20" s="1"/>
  <c r="E73" i="20" s="1"/>
  <c r="D65" i="87"/>
  <c r="D65" i="26"/>
  <c r="E65" i="26" s="1"/>
  <c r="D66" i="33"/>
  <c r="E66" i="33" s="1"/>
  <c r="B68" i="59"/>
  <c r="F68" i="59"/>
  <c r="G68" i="59" s="1"/>
  <c r="F72" i="73"/>
  <c r="G72" i="73" s="1"/>
  <c r="G73" i="73" s="1"/>
  <c r="B72" i="73"/>
  <c r="D68" i="62"/>
  <c r="E68" i="62" s="1"/>
  <c r="H64" i="87"/>
  <c r="G65" i="33"/>
  <c r="I65" i="33" s="1"/>
  <c r="H67" i="62"/>
  <c r="I67" i="62" s="1"/>
  <c r="G64" i="87"/>
  <c r="H71" i="66"/>
  <c r="I71" i="66" s="1"/>
  <c r="H64" i="26"/>
  <c r="I64" i="26" s="1"/>
  <c r="G71" i="20"/>
  <c r="I71" i="20" s="1"/>
  <c r="I72" i="18"/>
  <c r="I73" i="18" s="1"/>
  <c r="G144" i="25"/>
  <c r="D145" i="25"/>
  <c r="E145" i="25" s="1"/>
  <c r="D144" i="33"/>
  <c r="E144" i="33" s="1"/>
  <c r="G143" i="33"/>
  <c r="D144" i="13"/>
  <c r="G143" i="13"/>
  <c r="J142" i="33"/>
  <c r="H65" i="25" l="1"/>
  <c r="I65" i="25" s="1"/>
  <c r="D66" i="25"/>
  <c r="E66" i="25" s="1"/>
  <c r="D72" i="53"/>
  <c r="E72" i="53" s="1"/>
  <c r="E73" i="53" s="1"/>
  <c r="H71" i="53"/>
  <c r="I71" i="53" s="1"/>
  <c r="I72" i="72"/>
  <c r="I73" i="72" s="1"/>
  <c r="I72" i="39"/>
  <c r="I73" i="39" s="1"/>
  <c r="D72" i="68"/>
  <c r="B72" i="68" s="1"/>
  <c r="H71" i="68"/>
  <c r="I71" i="68" s="1"/>
  <c r="I62" i="13"/>
  <c r="E63" i="13"/>
  <c r="F63" i="13" s="1"/>
  <c r="B63" i="13"/>
  <c r="I65" i="98"/>
  <c r="E66" i="98"/>
  <c r="F66" i="98" s="1"/>
  <c r="B66" i="98"/>
  <c r="I144" i="26"/>
  <c r="H144" i="26"/>
  <c r="E145" i="26"/>
  <c r="F145" i="26" s="1"/>
  <c r="B145" i="26"/>
  <c r="I68" i="77"/>
  <c r="I65" i="91"/>
  <c r="H68" i="59"/>
  <c r="I68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B65" i="87"/>
  <c r="B72" i="66"/>
  <c r="F68" i="62"/>
  <c r="G68" i="62" s="1"/>
  <c r="B68" i="62"/>
  <c r="D69" i="59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64" i="87"/>
  <c r="F65" i="26"/>
  <c r="G65" i="26" s="1"/>
  <c r="B65" i="26"/>
  <c r="F71" i="65"/>
  <c r="H71" i="65" s="1"/>
  <c r="B71" i="65"/>
  <c r="F66" i="33"/>
  <c r="H66" i="33" s="1"/>
  <c r="B66" i="33"/>
  <c r="B144" i="13"/>
  <c r="H143" i="33"/>
  <c r="I143" i="33"/>
  <c r="F145" i="25"/>
  <c r="B145" i="25"/>
  <c r="E144" i="13"/>
  <c r="F144" i="13" s="1"/>
  <c r="I144" i="25"/>
  <c r="H144" i="25"/>
  <c r="I143" i="13"/>
  <c r="H143" i="13"/>
  <c r="F144" i="33"/>
  <c r="B144" i="33"/>
  <c r="B66" i="25" l="1"/>
  <c r="F66" i="25"/>
  <c r="G66" i="25" s="1"/>
  <c r="F72" i="53"/>
  <c r="H72" i="53" s="1"/>
  <c r="H73" i="53" s="1"/>
  <c r="B72" i="53"/>
  <c r="E72" i="68"/>
  <c r="E73" i="68" s="1"/>
  <c r="G63" i="13"/>
  <c r="H63" i="13"/>
  <c r="D64" i="13"/>
  <c r="G66" i="98"/>
  <c r="D67" i="98"/>
  <c r="H66" i="98"/>
  <c r="J144" i="26"/>
  <c r="D146" i="26"/>
  <c r="G145" i="26"/>
  <c r="G66" i="33"/>
  <c r="I66" i="33" s="1"/>
  <c r="I65" i="83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D66" i="87"/>
  <c r="E66" i="87" s="1"/>
  <c r="G65" i="87"/>
  <c r="H65" i="87"/>
  <c r="H73" i="82"/>
  <c r="B69" i="59"/>
  <c r="H68" i="62"/>
  <c r="I68" i="62" s="1"/>
  <c r="F72" i="66"/>
  <c r="D67" i="33"/>
  <c r="E67" i="33" s="1"/>
  <c r="D72" i="65"/>
  <c r="D66" i="26"/>
  <c r="E66" i="26" s="1"/>
  <c r="E69" i="59"/>
  <c r="F69" i="59" s="1"/>
  <c r="D69" i="62"/>
  <c r="G144" i="13"/>
  <c r="D145" i="13"/>
  <c r="J143" i="33"/>
  <c r="G144" i="33"/>
  <c r="D145" i="33"/>
  <c r="E145" i="33" s="1"/>
  <c r="J144" i="25"/>
  <c r="G145" i="25"/>
  <c r="D146" i="25"/>
  <c r="D67" i="25" l="1"/>
  <c r="E67" i="25" s="1"/>
  <c r="H66" i="25"/>
  <c r="I66" i="25" s="1"/>
  <c r="G72" i="53"/>
  <c r="G73" i="53" s="1"/>
  <c r="F72" i="68"/>
  <c r="H72" i="68" s="1"/>
  <c r="I63" i="13"/>
  <c r="E64" i="13"/>
  <c r="F64" i="13" s="1"/>
  <c r="B64" i="13"/>
  <c r="I72" i="82"/>
  <c r="I73" i="82" s="1"/>
  <c r="I66" i="98"/>
  <c r="E67" i="98"/>
  <c r="F67" i="98" s="1"/>
  <c r="D68" i="98" s="1"/>
  <c r="B67" i="98"/>
  <c r="I145" i="26"/>
  <c r="H145" i="26"/>
  <c r="B146" i="26"/>
  <c r="E146" i="26"/>
  <c r="F146" i="26" s="1"/>
  <c r="I66" i="91"/>
  <c r="E69" i="79"/>
  <c r="F69" i="79" s="1"/>
  <c r="H72" i="56"/>
  <c r="H73" i="56" s="1"/>
  <c r="I65" i="95"/>
  <c r="E67" i="91"/>
  <c r="F67" i="91" s="1"/>
  <c r="D68" i="91" s="1"/>
  <c r="B67" i="91"/>
  <c r="B69" i="79"/>
  <c r="I70" i="6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70" i="59"/>
  <c r="E70" i="59" s="1"/>
  <c r="G69" i="59"/>
  <c r="H69" i="59"/>
  <c r="B69" i="62"/>
  <c r="B72" i="65"/>
  <c r="H72" i="66"/>
  <c r="G72" i="66"/>
  <c r="G73" i="66" s="1"/>
  <c r="E69" i="62"/>
  <c r="F69" i="62" s="1"/>
  <c r="B66" i="26"/>
  <c r="F66" i="26"/>
  <c r="G66" i="26" s="1"/>
  <c r="B67" i="33"/>
  <c r="F67" i="33"/>
  <c r="G67" i="33" s="1"/>
  <c r="E72" i="65"/>
  <c r="E73" i="65" s="1"/>
  <c r="B66" i="87"/>
  <c r="F66" i="87"/>
  <c r="G66" i="87" s="1"/>
  <c r="B146" i="25"/>
  <c r="B145" i="13"/>
  <c r="E146" i="25"/>
  <c r="F146" i="25" s="1"/>
  <c r="H144" i="33"/>
  <c r="I144" i="33"/>
  <c r="H144" i="13"/>
  <c r="I144" i="13"/>
  <c r="E145" i="13"/>
  <c r="F145" i="13" s="1"/>
  <c r="H145" i="25"/>
  <c r="I145" i="25"/>
  <c r="F145" i="33"/>
  <c r="B145" i="33"/>
  <c r="B67" i="25" l="1"/>
  <c r="F67" i="25"/>
  <c r="G67" i="25" s="1"/>
  <c r="I72" i="53"/>
  <c r="I73" i="53" s="1"/>
  <c r="G72" i="68"/>
  <c r="G73" i="68" s="1"/>
  <c r="D65" i="13"/>
  <c r="G64" i="13"/>
  <c r="H64" i="13"/>
  <c r="G67" i="98"/>
  <c r="H67" i="98"/>
  <c r="I72" i="56"/>
  <c r="I73" i="56" s="1"/>
  <c r="E68" i="98"/>
  <c r="F68" i="98" s="1"/>
  <c r="B68" i="98"/>
  <c r="G146" i="26"/>
  <c r="D147" i="26"/>
  <c r="J145" i="26"/>
  <c r="H69" i="79"/>
  <c r="D70" i="79"/>
  <c r="E70" i="79" s="1"/>
  <c r="G69" i="79"/>
  <c r="I65" i="96"/>
  <c r="G67" i="91"/>
  <c r="H67" i="91"/>
  <c r="E68" i="91"/>
  <c r="F68" i="91" s="1"/>
  <c r="G68" i="91" s="1"/>
  <c r="B68" i="91"/>
  <c r="I71" i="63"/>
  <c r="G67" i="94"/>
  <c r="D68" i="94"/>
  <c r="G69" i="93"/>
  <c r="I69" i="93" s="1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D70" i="62"/>
  <c r="E70" i="62" s="1"/>
  <c r="H69" i="62"/>
  <c r="G69" i="62"/>
  <c r="D67" i="87"/>
  <c r="E67" i="87" s="1"/>
  <c r="H66" i="87"/>
  <c r="I66" i="87" s="1"/>
  <c r="D68" i="33"/>
  <c r="E68" i="33" s="1"/>
  <c r="D67" i="26"/>
  <c r="E67" i="26" s="1"/>
  <c r="H73" i="68"/>
  <c r="I72" i="66"/>
  <c r="I73" i="66" s="1"/>
  <c r="H73" i="66"/>
  <c r="F72" i="65"/>
  <c r="B70" i="59"/>
  <c r="F70" i="59"/>
  <c r="G70" i="59" s="1"/>
  <c r="J144" i="33"/>
  <c r="G145" i="13"/>
  <c r="D146" i="13"/>
  <c r="E146" i="13" s="1"/>
  <c r="G146" i="25"/>
  <c r="D147" i="25"/>
  <c r="G145" i="33"/>
  <c r="D146" i="33"/>
  <c r="E146" i="33" s="1"/>
  <c r="J145" i="25"/>
  <c r="D68" i="25" l="1"/>
  <c r="H67" i="25"/>
  <c r="I67" i="25" s="1"/>
  <c r="I72" i="68"/>
  <c r="I73" i="68" s="1"/>
  <c r="I64" i="13"/>
  <c r="E65" i="13"/>
  <c r="F65" i="13" s="1"/>
  <c r="B65" i="13"/>
  <c r="I67" i="98"/>
  <c r="B70" i="79"/>
  <c r="D69" i="98"/>
  <c r="E69" i="98" s="1"/>
  <c r="H68" i="98"/>
  <c r="G68" i="98"/>
  <c r="B147" i="26"/>
  <c r="E147" i="26"/>
  <c r="F147" i="26" s="1"/>
  <c r="I146" i="26"/>
  <c r="H146" i="26"/>
  <c r="I67" i="91"/>
  <c r="I67" i="94"/>
  <c r="I69" i="79"/>
  <c r="G72" i="57"/>
  <c r="G73" i="57" s="1"/>
  <c r="F70" i="79"/>
  <c r="D71" i="79" s="1"/>
  <c r="E71" i="79" s="1"/>
  <c r="F71" i="79" s="1"/>
  <c r="H72" i="45"/>
  <c r="I72" i="45" s="1"/>
  <c r="I73" i="45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B68" i="25"/>
  <c r="D71" i="59"/>
  <c r="E71" i="59" s="1"/>
  <c r="E68" i="25"/>
  <c r="F68" i="25" s="1"/>
  <c r="I69" i="6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H145" i="33"/>
  <c r="I145" i="33"/>
  <c r="B147" i="25"/>
  <c r="H146" i="25"/>
  <c r="I146" i="25"/>
  <c r="F146" i="13"/>
  <c r="B146" i="13"/>
  <c r="B146" i="33"/>
  <c r="F146" i="33"/>
  <c r="E147" i="25"/>
  <c r="F147" i="25" s="1"/>
  <c r="I145" i="13"/>
  <c r="H145" i="13"/>
  <c r="G65" i="13" l="1"/>
  <c r="H65" i="13"/>
  <c r="D66" i="13"/>
  <c r="I70" i="90"/>
  <c r="I68" i="98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F72" i="80"/>
  <c r="H72" i="80" s="1"/>
  <c r="H73" i="80" s="1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D69" i="25"/>
  <c r="E69" i="25" s="1"/>
  <c r="H68" i="25"/>
  <c r="G68" i="25"/>
  <c r="D68" i="87"/>
  <c r="B71" i="59"/>
  <c r="F71" i="59"/>
  <c r="G71" i="59" s="1"/>
  <c r="D71" i="62"/>
  <c r="E71" i="62" s="1"/>
  <c r="H67" i="87"/>
  <c r="D69" i="33"/>
  <c r="E69" i="33" s="1"/>
  <c r="I72" i="65"/>
  <c r="I73" i="65" s="1"/>
  <c r="H73" i="65"/>
  <c r="G67" i="87"/>
  <c r="D68" i="26"/>
  <c r="E68" i="26" s="1"/>
  <c r="J145" i="33"/>
  <c r="G147" i="25"/>
  <c r="D148" i="25"/>
  <c r="E148" i="25" s="1"/>
  <c r="G146" i="13"/>
  <c r="D147" i="13"/>
  <c r="E147" i="13" s="1"/>
  <c r="J146" i="25"/>
  <c r="G146" i="33"/>
  <c r="D147" i="33"/>
  <c r="E147" i="33" s="1"/>
  <c r="I65" i="13" l="1"/>
  <c r="E66" i="13"/>
  <c r="F66" i="13" s="1"/>
  <c r="B66" i="13"/>
  <c r="G72" i="80"/>
  <c r="G73" i="80" s="1"/>
  <c r="I70" i="79"/>
  <c r="G69" i="98"/>
  <c r="I69" i="98" s="1"/>
  <c r="D70" i="98"/>
  <c r="E70" i="98" s="1"/>
  <c r="H147" i="26"/>
  <c r="I147" i="26"/>
  <c r="B148" i="26"/>
  <c r="E148" i="26"/>
  <c r="F148" i="26" s="1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F68" i="26"/>
  <c r="G68" i="26" s="1"/>
  <c r="B68" i="26"/>
  <c r="D72" i="59"/>
  <c r="B68" i="87"/>
  <c r="F69" i="25"/>
  <c r="G69" i="25" s="1"/>
  <c r="B69" i="25"/>
  <c r="E68" i="87"/>
  <c r="F68" i="87" s="1"/>
  <c r="B69" i="33"/>
  <c r="F69" i="33"/>
  <c r="G69" i="33" s="1"/>
  <c r="B71" i="62"/>
  <c r="F71" i="62"/>
  <c r="H71" i="62" s="1"/>
  <c r="H71" i="59"/>
  <c r="I71" i="59" s="1"/>
  <c r="I68" i="25"/>
  <c r="B147" i="33"/>
  <c r="F147" i="33"/>
  <c r="H147" i="25"/>
  <c r="I147" i="25"/>
  <c r="H146" i="33"/>
  <c r="I146" i="33"/>
  <c r="B147" i="13"/>
  <c r="F147" i="13"/>
  <c r="H146" i="13"/>
  <c r="I146" i="13"/>
  <c r="F148" i="25"/>
  <c r="B148" i="25"/>
  <c r="H66" i="13" l="1"/>
  <c r="G66" i="13"/>
  <c r="D67" i="13"/>
  <c r="I72" i="80"/>
  <c r="I73" i="80" s="1"/>
  <c r="F70" i="98"/>
  <c r="H70" i="98" s="1"/>
  <c r="B70" i="98"/>
  <c r="J147" i="26"/>
  <c r="D149" i="26"/>
  <c r="B149" i="26" s="1"/>
  <c r="G148" i="26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B70" i="92"/>
  <c r="H70" i="92"/>
  <c r="G70" i="92"/>
  <c r="D69" i="87"/>
  <c r="H68" i="87"/>
  <c r="G68" i="87"/>
  <c r="D72" i="62"/>
  <c r="D70" i="25"/>
  <c r="E70" i="25" s="1"/>
  <c r="B72" i="59"/>
  <c r="D69" i="26"/>
  <c r="J147" i="25"/>
  <c r="G71" i="62"/>
  <c r="I71" i="62" s="1"/>
  <c r="D70" i="33"/>
  <c r="E70" i="33" s="1"/>
  <c r="H69" i="25"/>
  <c r="I69" i="25" s="1"/>
  <c r="E72" i="59"/>
  <c r="E73" i="59" s="1"/>
  <c r="H68" i="26"/>
  <c r="I68" i="26" s="1"/>
  <c r="G148" i="25"/>
  <c r="D149" i="25"/>
  <c r="E149" i="25" s="1"/>
  <c r="G147" i="33"/>
  <c r="D148" i="33"/>
  <c r="E148" i="33" s="1"/>
  <c r="J146" i="33"/>
  <c r="D148" i="13"/>
  <c r="G147" i="13"/>
  <c r="I70" i="83" l="1"/>
  <c r="I66" i="13"/>
  <c r="E67" i="13"/>
  <c r="F67" i="13" s="1"/>
  <c r="B67" i="13"/>
  <c r="G70" i="98"/>
  <c r="I70" i="98" s="1"/>
  <c r="D71" i="98"/>
  <c r="E149" i="26"/>
  <c r="F149" i="26" s="1"/>
  <c r="H148" i="26"/>
  <c r="I148" i="26"/>
  <c r="F72" i="90"/>
  <c r="G72" i="90" s="1"/>
  <c r="G73" i="90" s="1"/>
  <c r="I71" i="88"/>
  <c r="G72" i="93"/>
  <c r="G73" i="93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B69" i="26"/>
  <c r="B72" i="62"/>
  <c r="F70" i="33"/>
  <c r="G70" i="33" s="1"/>
  <c r="B70" i="33"/>
  <c r="B69" i="87"/>
  <c r="B70" i="25"/>
  <c r="F70" i="25"/>
  <c r="H70" i="25" s="1"/>
  <c r="E69" i="87"/>
  <c r="F69" i="87" s="1"/>
  <c r="E69" i="26"/>
  <c r="F69" i="26" s="1"/>
  <c r="F72" i="59"/>
  <c r="E72" i="62"/>
  <c r="E73" i="62" s="1"/>
  <c r="B148" i="13"/>
  <c r="H147" i="33"/>
  <c r="I147" i="33"/>
  <c r="H148" i="25"/>
  <c r="I148" i="25"/>
  <c r="E148" i="13"/>
  <c r="F148" i="13" s="1"/>
  <c r="H147" i="13"/>
  <c r="I147" i="13"/>
  <c r="B148" i="33"/>
  <c r="F148" i="33"/>
  <c r="B149" i="25"/>
  <c r="F149" i="25"/>
  <c r="G67" i="13" l="1"/>
  <c r="H67" i="13"/>
  <c r="D68" i="13"/>
  <c r="J148" i="26"/>
  <c r="E71" i="98"/>
  <c r="F71" i="98" s="1"/>
  <c r="D72" i="98" s="1"/>
  <c r="B71" i="98"/>
  <c r="G149" i="26"/>
  <c r="D150" i="26"/>
  <c r="H72" i="90"/>
  <c r="I72" i="90" s="1"/>
  <c r="I73" i="90" s="1"/>
  <c r="I72" i="93"/>
  <c r="I73" i="93" s="1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D70" i="26"/>
  <c r="E70" i="26" s="1"/>
  <c r="H69" i="26"/>
  <c r="G69" i="26"/>
  <c r="D70" i="87"/>
  <c r="E70" i="87" s="1"/>
  <c r="G69" i="87"/>
  <c r="H69" i="87"/>
  <c r="D71" i="25"/>
  <c r="E71" i="25" s="1"/>
  <c r="H72" i="59"/>
  <c r="G72" i="59"/>
  <c r="G73" i="59" s="1"/>
  <c r="D71" i="33"/>
  <c r="E71" i="33" s="1"/>
  <c r="G70" i="25"/>
  <c r="I70" i="25" s="1"/>
  <c r="H70" i="33"/>
  <c r="I70" i="33" s="1"/>
  <c r="F72" i="62"/>
  <c r="J148" i="25"/>
  <c r="G148" i="13"/>
  <c r="D149" i="13"/>
  <c r="E149" i="13" s="1"/>
  <c r="D149" i="33"/>
  <c r="E149" i="33" s="1"/>
  <c r="G148" i="33"/>
  <c r="D150" i="25"/>
  <c r="E150" i="25" s="1"/>
  <c r="G149" i="25"/>
  <c r="J147" i="33"/>
  <c r="I67" i="13" l="1"/>
  <c r="E68" i="13"/>
  <c r="F68" i="13" s="1"/>
  <c r="B68" i="13"/>
  <c r="H73" i="90"/>
  <c r="H71" i="98"/>
  <c r="G71" i="98"/>
  <c r="E72" i="98"/>
  <c r="E73" i="98" s="1"/>
  <c r="B72" i="98"/>
  <c r="E150" i="26"/>
  <c r="F150" i="26" s="1"/>
  <c r="B150" i="26"/>
  <c r="I149" i="26"/>
  <c r="H149" i="26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I69" i="26"/>
  <c r="G72" i="88"/>
  <c r="G73" i="88" s="1"/>
  <c r="H72" i="88"/>
  <c r="F72" i="92"/>
  <c r="H71" i="89"/>
  <c r="D72" i="89"/>
  <c r="E72" i="89" s="1"/>
  <c r="E73" i="89" s="1"/>
  <c r="G72" i="62"/>
  <c r="G73" i="62" s="1"/>
  <c r="H72" i="62"/>
  <c r="I69" i="87"/>
  <c r="B71" i="33"/>
  <c r="F71" i="33"/>
  <c r="H71" i="3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H148" i="13"/>
  <c r="I148" i="13"/>
  <c r="I148" i="33"/>
  <c r="H148" i="33"/>
  <c r="I149" i="25"/>
  <c r="H149" i="25"/>
  <c r="B150" i="25"/>
  <c r="F150" i="25"/>
  <c r="B149" i="33"/>
  <c r="F149" i="33"/>
  <c r="B149" i="13"/>
  <c r="F149" i="13"/>
  <c r="H68" i="13" l="1"/>
  <c r="G68" i="13"/>
  <c r="D69" i="13"/>
  <c r="I71" i="98"/>
  <c r="F72" i="98"/>
  <c r="H72" i="98" s="1"/>
  <c r="H73" i="98" s="1"/>
  <c r="J149" i="26"/>
  <c r="D151" i="26"/>
  <c r="G150" i="26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71" i="33"/>
  <c r="I71" i="33" s="1"/>
  <c r="J148" i="33"/>
  <c r="D150" i="13"/>
  <c r="E150" i="13" s="1"/>
  <c r="G149" i="13"/>
  <c r="J149" i="25"/>
  <c r="G150" i="25"/>
  <c r="D151" i="25"/>
  <c r="G149" i="33"/>
  <c r="D150" i="33"/>
  <c r="I68" i="13" l="1"/>
  <c r="E69" i="13"/>
  <c r="F69" i="13" s="1"/>
  <c r="B69" i="13"/>
  <c r="G72" i="98"/>
  <c r="G73" i="98" s="1"/>
  <c r="I150" i="26"/>
  <c r="H150" i="26"/>
  <c r="E151" i="26"/>
  <c r="F151" i="26" s="1"/>
  <c r="B151" i="26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B72" i="25"/>
  <c r="F72" i="25"/>
  <c r="H72" i="25" s="1"/>
  <c r="F71" i="87"/>
  <c r="H71" i="87" s="1"/>
  <c r="B71" i="87"/>
  <c r="F72" i="33"/>
  <c r="H72" i="33" s="1"/>
  <c r="B72" i="33"/>
  <c r="B71" i="26"/>
  <c r="F71" i="26"/>
  <c r="H149" i="13"/>
  <c r="I149" i="13"/>
  <c r="I149" i="33"/>
  <c r="H149" i="33"/>
  <c r="B151" i="25"/>
  <c r="E151" i="25"/>
  <c r="F151" i="25" s="1"/>
  <c r="F150" i="13"/>
  <c r="B150" i="13"/>
  <c r="B150" i="33"/>
  <c r="E150" i="33"/>
  <c r="F150" i="33" s="1"/>
  <c r="I150" i="25"/>
  <c r="H150" i="25"/>
  <c r="H69" i="13" l="1"/>
  <c r="G69" i="13"/>
  <c r="D70" i="13"/>
  <c r="I72" i="98"/>
  <c r="I73" i="98" s="1"/>
  <c r="D152" i="26"/>
  <c r="G151" i="26"/>
  <c r="J150" i="26"/>
  <c r="G71" i="87"/>
  <c r="I71" i="87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J150" i="25"/>
  <c r="H73" i="25"/>
  <c r="H73" i="33"/>
  <c r="D72" i="26"/>
  <c r="G71" i="26"/>
  <c r="H71" i="26"/>
  <c r="D72" i="87"/>
  <c r="J149" i="33"/>
  <c r="D151" i="33"/>
  <c r="G150" i="33"/>
  <c r="G151" i="25"/>
  <c r="D152" i="25"/>
  <c r="E152" i="25" s="1"/>
  <c r="G150" i="13"/>
  <c r="D151" i="13"/>
  <c r="E151" i="13" s="1"/>
  <c r="I72" i="33" l="1"/>
  <c r="I73" i="33" s="1"/>
  <c r="I69" i="13"/>
  <c r="E70" i="13"/>
  <c r="F70" i="13" s="1"/>
  <c r="B70" i="13"/>
  <c r="I151" i="26"/>
  <c r="H151" i="26"/>
  <c r="B152" i="26"/>
  <c r="E152" i="26"/>
  <c r="F152" i="26" s="1"/>
  <c r="I72" i="25"/>
  <c r="I73" i="25" s="1"/>
  <c r="H72" i="96"/>
  <c r="I71" i="26"/>
  <c r="B72" i="87"/>
  <c r="B72" i="26"/>
  <c r="E72" i="26"/>
  <c r="E73" i="26" s="1"/>
  <c r="E72" i="87"/>
  <c r="E73" i="87" s="1"/>
  <c r="H151" i="25"/>
  <c r="I151" i="25"/>
  <c r="F151" i="13"/>
  <c r="B151" i="13"/>
  <c r="H150" i="33"/>
  <c r="I150" i="33"/>
  <c r="H150" i="13"/>
  <c r="I150" i="13"/>
  <c r="B151" i="33"/>
  <c r="B152" i="25"/>
  <c r="F152" i="25"/>
  <c r="E151" i="33"/>
  <c r="F151" i="33" s="1"/>
  <c r="G70" i="13" l="1"/>
  <c r="H70" i="13"/>
  <c r="D71" i="13"/>
  <c r="J151" i="26"/>
  <c r="D153" i="26"/>
  <c r="G152" i="26"/>
  <c r="I72" i="96"/>
  <c r="I73" i="96" s="1"/>
  <c r="H73" i="96"/>
  <c r="F72" i="26"/>
  <c r="F72" i="87"/>
  <c r="J151" i="25"/>
  <c r="D152" i="33"/>
  <c r="E152" i="33" s="1"/>
  <c r="G151" i="33"/>
  <c r="D152" i="13"/>
  <c r="E152" i="13" s="1"/>
  <c r="G151" i="13"/>
  <c r="G152" i="25"/>
  <c r="D153" i="25"/>
  <c r="E153" i="25" s="1"/>
  <c r="J150" i="33"/>
  <c r="I70" i="13" l="1"/>
  <c r="B71" i="13"/>
  <c r="E71" i="13"/>
  <c r="F71" i="13" s="1"/>
  <c r="H152" i="26"/>
  <c r="I152" i="26"/>
  <c r="B153" i="26"/>
  <c r="E153" i="26"/>
  <c r="F153" i="26" s="1"/>
  <c r="G72" i="26"/>
  <c r="G73" i="26" s="1"/>
  <c r="H72" i="26"/>
  <c r="H72" i="87"/>
  <c r="G72" i="87"/>
  <c r="G73" i="87" s="1"/>
  <c r="B152" i="13"/>
  <c r="F152" i="13"/>
  <c r="H151" i="33"/>
  <c r="I151" i="33"/>
  <c r="H152" i="25"/>
  <c r="I152" i="25"/>
  <c r="B153" i="25"/>
  <c r="F153" i="25"/>
  <c r="I151" i="13"/>
  <c r="H151" i="13"/>
  <c r="B152" i="33"/>
  <c r="F152" i="33"/>
  <c r="H71" i="13" l="1"/>
  <c r="G71" i="13"/>
  <c r="D72" i="13"/>
  <c r="G153" i="26"/>
  <c r="D154" i="26"/>
  <c r="J152" i="26"/>
  <c r="I72" i="26"/>
  <c r="I73" i="26" s="1"/>
  <c r="H73" i="26"/>
  <c r="J151" i="33"/>
  <c r="I72" i="87"/>
  <c r="I73" i="87" s="1"/>
  <c r="H73" i="87"/>
  <c r="D153" i="33"/>
  <c r="G152" i="33"/>
  <c r="G153" i="25"/>
  <c r="D154" i="25"/>
  <c r="E154" i="25" s="1"/>
  <c r="E155" i="25" s="1"/>
  <c r="J152" i="25"/>
  <c r="G152" i="13"/>
  <c r="D153" i="13"/>
  <c r="E153" i="13" s="1"/>
  <c r="E72" i="13" l="1"/>
  <c r="E73" i="13" s="1"/>
  <c r="B72" i="13"/>
  <c r="I71" i="13"/>
  <c r="E154" i="26"/>
  <c r="B154" i="26"/>
  <c r="H153" i="26"/>
  <c r="I153" i="26"/>
  <c r="I152" i="33"/>
  <c r="H152" i="33"/>
  <c r="F154" i="25"/>
  <c r="G154" i="25" s="1"/>
  <c r="B154" i="25"/>
  <c r="B153" i="33"/>
  <c r="B153" i="13"/>
  <c r="F153" i="13"/>
  <c r="I153" i="25"/>
  <c r="H153" i="25"/>
  <c r="I152" i="13"/>
  <c r="H152" i="13"/>
  <c r="E153" i="33"/>
  <c r="F153" i="33" s="1"/>
  <c r="F72" i="13" l="1"/>
  <c r="J153" i="26"/>
  <c r="E155" i="26"/>
  <c r="F154" i="26"/>
  <c r="G154" i="26" s="1"/>
  <c r="J153" i="25"/>
  <c r="D154" i="33"/>
  <c r="E154" i="33" s="1"/>
  <c r="E155" i="33" s="1"/>
  <c r="G153" i="33"/>
  <c r="I154" i="25"/>
  <c r="H154" i="25"/>
  <c r="H155" i="25" s="1"/>
  <c r="J152" i="33"/>
  <c r="G153" i="13"/>
  <c r="D154" i="13"/>
  <c r="G72" i="13" l="1"/>
  <c r="G73" i="13" s="1"/>
  <c r="H72" i="13"/>
  <c r="I154" i="26"/>
  <c r="H154" i="26"/>
  <c r="H155" i="26" s="1"/>
  <c r="B154" i="13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I72" i="13" l="1"/>
  <c r="I73" i="13" s="1"/>
  <c r="H73" i="13"/>
  <c r="J154" i="26"/>
  <c r="J155" i="26" s="1"/>
  <c r="I155" i="26"/>
  <c r="J153" i="33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L18" i="36" s="1"/>
  <c r="K34" i="36"/>
  <c r="L34" i="36" s="1"/>
  <c r="K36" i="36"/>
  <c r="L36" i="36" s="1"/>
  <c r="K49" i="36"/>
  <c r="L49" i="36" s="1"/>
  <c r="V27" i="36" l="1"/>
  <c r="K94" i="36"/>
  <c r="V28" i="36"/>
  <c r="V35" i="36"/>
  <c r="V37" i="36"/>
  <c r="L93" i="36"/>
  <c r="B106" i="56" l="1"/>
  <c r="D107" i="79" l="1"/>
  <c r="D112" i="41"/>
  <c r="D108" i="67"/>
  <c r="D114" i="31"/>
  <c r="D105" i="89"/>
  <c r="D107" i="75"/>
  <c r="D103" i="99"/>
  <c r="D105" i="90"/>
  <c r="D116" i="28"/>
  <c r="D107" i="77"/>
  <c r="D105" i="92"/>
  <c r="D114" i="23"/>
  <c r="D108" i="66"/>
  <c r="D106" i="81"/>
  <c r="B106" i="81" s="1"/>
  <c r="D104" i="96"/>
  <c r="B104" i="96" s="1"/>
  <c r="D113" i="21"/>
  <c r="D106" i="86"/>
  <c r="D106" i="85"/>
  <c r="D112" i="74"/>
  <c r="D109" i="59"/>
  <c r="D110" i="54"/>
  <c r="D103" i="97"/>
  <c r="D109" i="60"/>
  <c r="D108" i="65"/>
  <c r="D112" i="42"/>
  <c r="D114" i="32"/>
  <c r="D109" i="63"/>
  <c r="D115" i="30"/>
  <c r="D103" i="98"/>
  <c r="D106" i="80"/>
  <c r="D110" i="57"/>
  <c r="D109" i="61"/>
  <c r="D113" i="22"/>
  <c r="D111" i="45"/>
  <c r="D112" i="44"/>
  <c r="D110" i="46"/>
  <c r="D105" i="91"/>
  <c r="D110" i="72"/>
  <c r="D105" i="87"/>
  <c r="D104" i="93"/>
  <c r="D110" i="55"/>
  <c r="D110" i="58"/>
  <c r="D114" i="24"/>
  <c r="D110" i="56"/>
  <c r="D106" i="83"/>
  <c r="D113" i="3"/>
  <c r="D104" i="95"/>
  <c r="D112" i="73"/>
  <c r="D105" i="94"/>
  <c r="B105" i="94" s="1"/>
  <c r="D112" i="43"/>
  <c r="D109" i="62"/>
  <c r="D107" i="78"/>
  <c r="D105" i="88"/>
  <c r="D113" i="17"/>
  <c r="D115" i="69"/>
  <c r="D113" i="18"/>
  <c r="D115" i="70"/>
  <c r="D107" i="76"/>
  <c r="D110" i="53"/>
  <c r="D105" i="84"/>
  <c r="D114" i="71"/>
  <c r="D106" i="82"/>
  <c r="B110" i="53" l="1"/>
  <c r="B113" i="18"/>
  <c r="B104" i="95"/>
  <c r="B113" i="34"/>
  <c r="D115" i="29"/>
  <c r="B106" i="80"/>
  <c r="B107" i="77"/>
  <c r="B107" i="78"/>
  <c r="B110" i="55"/>
  <c r="B110" i="57"/>
  <c r="B103" i="98"/>
  <c r="B108" i="65"/>
  <c r="B113" i="21"/>
  <c r="B114" i="23"/>
  <c r="B105" i="90"/>
  <c r="B115" i="70"/>
  <c r="B113" i="17"/>
  <c r="B114" i="24"/>
  <c r="B105" i="91"/>
  <c r="D113" i="19"/>
  <c r="B109" i="60"/>
  <c r="B108" i="67"/>
  <c r="B110" i="46"/>
  <c r="B115" i="30"/>
  <c r="B107" i="75"/>
  <c r="B105" i="88"/>
  <c r="B112" i="43"/>
  <c r="B105" i="87"/>
  <c r="B111" i="45"/>
  <c r="B109" i="61"/>
  <c r="B112" i="42"/>
  <c r="B103" i="97"/>
  <c r="B110" i="54"/>
  <c r="B106" i="85"/>
  <c r="B116" i="28"/>
  <c r="B112" i="41"/>
  <c r="B106" i="83"/>
  <c r="B110" i="56"/>
  <c r="B112" i="44"/>
  <c r="B114" i="32"/>
  <c r="B107" i="79"/>
  <c r="B114" i="71"/>
  <c r="B106" i="82"/>
  <c r="B105" i="84"/>
  <c r="B107" i="76"/>
  <c r="D109" i="64"/>
  <c r="B115" i="69"/>
  <c r="B109" i="62"/>
  <c r="B112" i="73"/>
  <c r="B113" i="3"/>
  <c r="D115" i="27"/>
  <c r="B110" i="58"/>
  <c r="D108" i="68"/>
  <c r="B104" i="93"/>
  <c r="B110" i="72"/>
  <c r="B113" i="22"/>
  <c r="B109" i="63"/>
  <c r="B109" i="59"/>
  <c r="B112" i="74"/>
  <c r="B106" i="86"/>
  <c r="D113" i="20"/>
  <c r="B108" i="66"/>
  <c r="B105" i="92"/>
  <c r="B103" i="99"/>
  <c r="B105" i="89"/>
  <c r="B114" i="31"/>
  <c r="D112" i="39"/>
  <c r="B108" i="68" l="1"/>
  <c r="J111" i="73"/>
  <c r="J103" i="95"/>
  <c r="J109" i="53"/>
  <c r="J106" i="79"/>
  <c r="J105" i="83"/>
  <c r="J102" i="99"/>
  <c r="B115" i="29"/>
  <c r="B113" i="20"/>
  <c r="J108" i="60"/>
  <c r="J104" i="91"/>
  <c r="B109" i="64"/>
  <c r="J111" i="43"/>
  <c r="J106" i="75"/>
  <c r="J112" i="21"/>
  <c r="J111" i="74"/>
  <c r="J108" i="63"/>
  <c r="J109" i="57"/>
  <c r="J112" i="22"/>
  <c r="J109" i="46"/>
  <c r="J109" i="58"/>
  <c r="J114" i="69"/>
  <c r="J113" i="32"/>
  <c r="J108" i="61"/>
  <c r="J105" i="86"/>
  <c r="J113" i="71"/>
  <c r="J107" i="67"/>
  <c r="J107" i="65"/>
  <c r="J113" i="24"/>
  <c r="J104" i="90"/>
  <c r="J107" i="66"/>
  <c r="J104" i="84"/>
  <c r="J111" i="41"/>
  <c r="J115" i="28"/>
  <c r="J111" i="42"/>
  <c r="J112" i="18"/>
  <c r="J113" i="31"/>
  <c r="J104" i="92"/>
  <c r="J103" i="93"/>
  <c r="J112" i="17"/>
  <c r="B113" i="19"/>
  <c r="J102" i="97"/>
  <c r="J110" i="45"/>
  <c r="J104" i="89"/>
  <c r="J109" i="55"/>
  <c r="B115" i="27"/>
  <c r="J105" i="81"/>
  <c r="J106" i="78"/>
  <c r="J105" i="85"/>
  <c r="B112" i="39"/>
  <c r="J105" i="80"/>
  <c r="J111" i="44"/>
  <c r="J104" i="88"/>
  <c r="J113" i="23"/>
  <c r="J108" i="62"/>
  <c r="J108" i="59"/>
  <c r="J102" i="98"/>
  <c r="J109" i="72"/>
  <c r="J112" i="3"/>
  <c r="J106" i="76"/>
  <c r="J105" i="82"/>
  <c r="J109" i="54"/>
  <c r="J109" i="56"/>
  <c r="J104" i="94"/>
  <c r="J106" i="77"/>
  <c r="J104" i="87"/>
  <c r="J114" i="70"/>
  <c r="J103" i="96"/>
  <c r="J114" i="30"/>
  <c r="J114" i="27" l="1"/>
  <c r="J112" i="20"/>
  <c r="J111" i="39"/>
  <c r="J112" i="19"/>
  <c r="J114" i="29"/>
  <c r="J108" i="64"/>
  <c r="J107" i="68"/>
  <c r="J113" i="34" l="1"/>
  <c r="F87" i="2" l="1"/>
  <c r="F88" i="2" s="1"/>
  <c r="F89" i="2" s="1"/>
  <c r="F91" i="2" s="1"/>
  <c r="F92" i="2" s="1"/>
  <c r="F93" i="2" s="1"/>
  <c r="F86" i="2"/>
  <c r="D95" i="99" l="1"/>
  <c r="J96" i="99" s="1"/>
  <c r="D95" i="86"/>
  <c r="J96" i="86" s="1"/>
  <c r="D95" i="72"/>
  <c r="J96" i="72" s="1"/>
  <c r="D95" i="93"/>
  <c r="J96" i="93" s="1"/>
  <c r="D95" i="83"/>
  <c r="J96" i="83" s="1"/>
  <c r="D95" i="19"/>
  <c r="J96" i="19" s="1"/>
  <c r="D95" i="55"/>
  <c r="J96" i="55" s="1"/>
  <c r="D95" i="68"/>
  <c r="J96" i="68" s="1"/>
  <c r="D95" i="62"/>
  <c r="J96" i="62" s="1"/>
  <c r="D95" i="53"/>
  <c r="J96" i="53" s="1"/>
  <c r="D95" i="57"/>
  <c r="J96" i="57" s="1"/>
  <c r="D95" i="96"/>
  <c r="J96" i="96" s="1"/>
  <c r="D95" i="79"/>
  <c r="J96" i="79" s="1"/>
  <c r="D95" i="29"/>
  <c r="J96" i="29" s="1"/>
  <c r="D95" i="60"/>
  <c r="J96" i="60" s="1"/>
  <c r="D95" i="18"/>
  <c r="J96" i="18" s="1"/>
  <c r="D95" i="75"/>
  <c r="J96" i="75" s="1"/>
  <c r="D95" i="89"/>
  <c r="J96" i="89" s="1"/>
  <c r="D95" i="90"/>
  <c r="J96" i="90" s="1"/>
  <c r="D95" i="81"/>
  <c r="J96" i="81" s="1"/>
  <c r="D95" i="61"/>
  <c r="J96" i="61" s="1"/>
  <c r="D95" i="87"/>
  <c r="J96" i="87" s="1"/>
  <c r="D95" i="64"/>
  <c r="J96" i="64" s="1"/>
  <c r="D95" i="77"/>
  <c r="J96" i="77" s="1"/>
  <c r="D95" i="43"/>
  <c r="J96" i="43" s="1"/>
  <c r="D95" i="84"/>
  <c r="J96" i="84" s="1"/>
  <c r="D95" i="94"/>
  <c r="J96" i="94" s="1"/>
  <c r="D95" i="56"/>
  <c r="J96" i="56" s="1"/>
  <c r="D95" i="92"/>
  <c r="J96" i="92" s="1"/>
  <c r="D95" i="41"/>
  <c r="J96" i="41" s="1"/>
  <c r="D95" i="76"/>
  <c r="J96" i="76" s="1"/>
  <c r="D95" i="3"/>
  <c r="J96" i="3" s="1"/>
  <c r="D95" i="27"/>
  <c r="J96" i="27" s="1"/>
  <c r="D95" i="73"/>
  <c r="J96" i="73" s="1"/>
  <c r="D95" i="70"/>
  <c r="J96" i="70" s="1"/>
  <c r="D95" i="30"/>
  <c r="J96" i="30" s="1"/>
  <c r="D95" i="32"/>
  <c r="J96" i="32" s="1"/>
  <c r="D95" i="31"/>
  <c r="J96" i="31" s="1"/>
  <c r="D95" i="20"/>
  <c r="J96" i="20" s="1"/>
  <c r="D95" i="13"/>
  <c r="D95" i="26"/>
  <c r="D95" i="88"/>
  <c r="J96" i="88" s="1"/>
  <c r="D95" i="69"/>
  <c r="J96" i="69" s="1"/>
  <c r="D95" i="71"/>
  <c r="J96" i="71" s="1"/>
  <c r="D95" i="46"/>
  <c r="J96" i="46" s="1"/>
  <c r="D95" i="21"/>
  <c r="J96" i="21" s="1"/>
  <c r="D95" i="74"/>
  <c r="J96" i="74" s="1"/>
  <c r="D95" i="78"/>
  <c r="J96" i="78" s="1"/>
  <c r="D95" i="58"/>
  <c r="J96" i="58" s="1"/>
  <c r="D95" i="54"/>
  <c r="J96" i="54" s="1"/>
  <c r="D95" i="33"/>
  <c r="D95" i="44"/>
  <c r="J96" i="44" s="1"/>
  <c r="D95" i="45"/>
  <c r="J96" i="45" s="1"/>
  <c r="D95" i="97"/>
  <c r="J96" i="97" s="1"/>
  <c r="D95" i="98"/>
  <c r="J96" i="98" s="1"/>
  <c r="D95" i="82"/>
  <c r="J96" i="82" s="1"/>
  <c r="D95" i="42"/>
  <c r="J96" i="42" s="1"/>
  <c r="D95" i="22"/>
  <c r="J96" i="22" s="1"/>
  <c r="D95" i="34"/>
  <c r="J96" i="34" s="1"/>
  <c r="D95" i="24"/>
  <c r="J96" i="24" s="1"/>
  <c r="D95" i="59"/>
  <c r="J96" i="59" s="1"/>
  <c r="D95" i="25"/>
  <c r="D95" i="95"/>
  <c r="J96" i="95" s="1"/>
  <c r="D95" i="63"/>
  <c r="J96" i="63" s="1"/>
  <c r="D95" i="66"/>
  <c r="J96" i="66" s="1"/>
  <c r="D95" i="67"/>
  <c r="J96" i="67" s="1"/>
  <c r="D95" i="80"/>
  <c r="J96" i="80" s="1"/>
  <c r="D95" i="91"/>
  <c r="J96" i="91" s="1"/>
  <c r="D95" i="65"/>
  <c r="J96" i="65" s="1"/>
  <c r="D95" i="28"/>
  <c r="J96" i="28" s="1"/>
  <c r="D95" i="35"/>
  <c r="D95" i="17"/>
  <c r="J96" i="17" s="1"/>
  <c r="D95" i="39"/>
  <c r="J96" i="39" s="1"/>
  <c r="D95" i="85"/>
  <c r="J96" i="85" s="1"/>
  <c r="D95" i="23"/>
  <c r="J96" i="23" s="1"/>
  <c r="E106" i="82" l="1"/>
  <c r="F106" i="82" s="1"/>
  <c r="E107" i="82" s="1"/>
  <c r="E108" i="68"/>
  <c r="F108" i="68" s="1"/>
  <c r="E109" i="68" s="1"/>
  <c r="E104" i="95"/>
  <c r="E103" i="98"/>
  <c r="F103" i="98" s="1"/>
  <c r="E104" i="98" s="1"/>
  <c r="E112" i="74"/>
  <c r="F112" i="74" s="1"/>
  <c r="E113" i="74"/>
  <c r="E113" i="20"/>
  <c r="E107" i="76"/>
  <c r="F107" i="76" s="1"/>
  <c r="E108" i="76" s="1"/>
  <c r="E109" i="64"/>
  <c r="F109" i="64" s="1"/>
  <c r="E110" i="64" s="1"/>
  <c r="E109" i="60"/>
  <c r="E110" i="55"/>
  <c r="F110" i="55" s="1"/>
  <c r="E111" i="55" s="1"/>
  <c r="E103" i="97"/>
  <c r="F103" i="97" s="1"/>
  <c r="E104" i="97" s="1"/>
  <c r="E113" i="21"/>
  <c r="F113" i="21" s="1"/>
  <c r="E114" i="21" s="1"/>
  <c r="E114" i="31"/>
  <c r="E112" i="41"/>
  <c r="F112" i="41" s="1"/>
  <c r="E105" i="87"/>
  <c r="F105" i="87" s="1"/>
  <c r="E115" i="29"/>
  <c r="F115" i="29" s="1"/>
  <c r="E113" i="19"/>
  <c r="F113" i="19" s="1"/>
  <c r="E114" i="19" s="1"/>
  <c r="E107" i="78"/>
  <c r="F107" i="78" s="1"/>
  <c r="E108" i="78" s="1"/>
  <c r="E109" i="59"/>
  <c r="F109" i="59" s="1"/>
  <c r="E110" i="59" s="1"/>
  <c r="E110" i="46"/>
  <c r="F110" i="46" s="1"/>
  <c r="E111" i="46" s="1"/>
  <c r="E114" i="32"/>
  <c r="F114" i="32" s="1"/>
  <c r="E105" i="92"/>
  <c r="F105" i="92" s="1"/>
  <c r="E109" i="61"/>
  <c r="E107" i="79"/>
  <c r="F107" i="79" s="1"/>
  <c r="E108" i="79" s="1"/>
  <c r="E106" i="83"/>
  <c r="F106" i="83" s="1"/>
  <c r="E107" i="83" s="1"/>
  <c r="E116" i="28"/>
  <c r="F116" i="28" s="1"/>
  <c r="E111" i="45"/>
  <c r="F111" i="45" s="1"/>
  <c r="E112" i="45" s="1"/>
  <c r="E105" i="91"/>
  <c r="F105" i="91" s="1"/>
  <c r="E106" i="91" s="1"/>
  <c r="E114" i="24"/>
  <c r="F114" i="24" s="1"/>
  <c r="E115" i="24" s="1"/>
  <c r="E112" i="44"/>
  <c r="F112" i="44" s="1"/>
  <c r="E113" i="44" s="1"/>
  <c r="E114" i="71"/>
  <c r="F114" i="71" s="1"/>
  <c r="E115" i="30"/>
  <c r="F115" i="30" s="1"/>
  <c r="E110" i="56"/>
  <c r="F110" i="56" s="1"/>
  <c r="E106" i="81"/>
  <c r="F106" i="81" s="1"/>
  <c r="E107" i="81" s="1"/>
  <c r="E104" i="96"/>
  <c r="F104" i="96" s="1"/>
  <c r="E105" i="96" s="1"/>
  <c r="E104" i="93"/>
  <c r="E113" i="3"/>
  <c r="F113" i="3" s="1"/>
  <c r="E114" i="3" s="1"/>
  <c r="E114" i="23"/>
  <c r="E106" i="80"/>
  <c r="F106" i="80" s="1"/>
  <c r="E115" i="69"/>
  <c r="F115" i="69" s="1"/>
  <c r="E115" i="70"/>
  <c r="F115" i="70" s="1"/>
  <c r="E116" i="70" s="1"/>
  <c r="E105" i="94"/>
  <c r="F105" i="94" s="1"/>
  <c r="E106" i="94" s="1"/>
  <c r="E105" i="90"/>
  <c r="F105" i="90" s="1"/>
  <c r="E106" i="90" s="1"/>
  <c r="E110" i="57"/>
  <c r="F110" i="57" s="1"/>
  <c r="E111" i="57" s="1"/>
  <c r="E110" i="72"/>
  <c r="F110" i="72" s="1"/>
  <c r="E111" i="72" s="1"/>
  <c r="E113" i="17"/>
  <c r="F113" i="17" s="1"/>
  <c r="E114" i="17" s="1"/>
  <c r="E107" i="77"/>
  <c r="F107" i="77" s="1"/>
  <c r="E108" i="77"/>
  <c r="E104" i="34"/>
  <c r="E114" i="34"/>
  <c r="E106" i="85"/>
  <c r="F106" i="85" s="1"/>
  <c r="E108" i="67"/>
  <c r="F108" i="67" s="1"/>
  <c r="E109" i="67" s="1"/>
  <c r="E113" i="22"/>
  <c r="F113" i="22" s="1"/>
  <c r="E110" i="54"/>
  <c r="F110" i="54" s="1"/>
  <c r="E111" i="54" s="1"/>
  <c r="E105" i="88"/>
  <c r="F105" i="88" s="1"/>
  <c r="E112" i="73"/>
  <c r="F112" i="73" s="1"/>
  <c r="E105" i="84"/>
  <c r="F105" i="84" s="1"/>
  <c r="E106" i="84" s="1"/>
  <c r="E105" i="89"/>
  <c r="F105" i="89" s="1"/>
  <c r="E106" i="89" s="1"/>
  <c r="E110" i="53"/>
  <c r="F110" i="53" s="1"/>
  <c r="E106" i="86"/>
  <c r="F106" i="86" s="1"/>
  <c r="E107" i="86" s="1"/>
  <c r="E109" i="63"/>
  <c r="F109" i="63" s="1"/>
  <c r="E110" i="63" s="1"/>
  <c r="E113" i="18"/>
  <c r="E108" i="65"/>
  <c r="F108" i="65" s="1"/>
  <c r="E109" i="65" s="1"/>
  <c r="E112" i="39"/>
  <c r="F112" i="39" s="1"/>
  <c r="E108" i="66"/>
  <c r="F108" i="66" s="1"/>
  <c r="E112" i="42"/>
  <c r="F112" i="42" s="1"/>
  <c r="E113" i="42" s="1"/>
  <c r="E110" i="58"/>
  <c r="F110" i="58" s="1"/>
  <c r="E115" i="27"/>
  <c r="F115" i="27" s="1"/>
  <c r="E116" i="27" s="1"/>
  <c r="E112" i="43"/>
  <c r="F112" i="43" s="1"/>
  <c r="E113" i="43" s="1"/>
  <c r="E107" i="75"/>
  <c r="F107" i="75" s="1"/>
  <c r="E109" i="62"/>
  <c r="F109" i="62" s="1"/>
  <c r="E110" i="62"/>
  <c r="E103" i="99"/>
  <c r="D110" i="62" l="1"/>
  <c r="G109" i="62"/>
  <c r="D109" i="65"/>
  <c r="G108" i="65"/>
  <c r="E111" i="53"/>
  <c r="D111" i="53"/>
  <c r="G110" i="53"/>
  <c r="G112" i="73"/>
  <c r="D113" i="73"/>
  <c r="E113" i="73"/>
  <c r="G112" i="42"/>
  <c r="D113" i="42"/>
  <c r="E113" i="39"/>
  <c r="G112" i="39"/>
  <c r="D113" i="39"/>
  <c r="F113" i="18"/>
  <c r="F103" i="99"/>
  <c r="G112" i="43"/>
  <c r="D113" i="43"/>
  <c r="D116" i="27"/>
  <c r="G115" i="27"/>
  <c r="D106" i="89"/>
  <c r="G105" i="89"/>
  <c r="D111" i="58"/>
  <c r="G110" i="58"/>
  <c r="D106" i="84"/>
  <c r="G105" i="84"/>
  <c r="D108" i="75"/>
  <c r="G107" i="75"/>
  <c r="D109" i="66"/>
  <c r="G108" i="66"/>
  <c r="E108" i="75"/>
  <c r="E111" i="58"/>
  <c r="E109" i="66"/>
  <c r="G109" i="63"/>
  <c r="D110" i="63"/>
  <c r="D107" i="86"/>
  <c r="G106" i="86"/>
  <c r="G113" i="22"/>
  <c r="D114" i="22"/>
  <c r="E114" i="22"/>
  <c r="D106" i="90"/>
  <c r="G105" i="90"/>
  <c r="G110" i="56"/>
  <c r="D111" i="56"/>
  <c r="E111" i="56"/>
  <c r="E106" i="88"/>
  <c r="D106" i="88"/>
  <c r="G105" i="88"/>
  <c r="D106" i="94"/>
  <c r="G105" i="94"/>
  <c r="G115" i="69"/>
  <c r="D116" i="69"/>
  <c r="E116" i="69"/>
  <c r="G110" i="72"/>
  <c r="D111" i="72"/>
  <c r="G114" i="71"/>
  <c r="D115" i="71"/>
  <c r="E115" i="71"/>
  <c r="D116" i="70"/>
  <c r="G115" i="70"/>
  <c r="G106" i="80"/>
  <c r="D107" i="80"/>
  <c r="E107" i="80"/>
  <c r="G110" i="54"/>
  <c r="D111" i="54"/>
  <c r="E107" i="85"/>
  <c r="G106" i="85"/>
  <c r="D107" i="85"/>
  <c r="G107" i="77"/>
  <c r="D108" i="77"/>
  <c r="D116" i="30"/>
  <c r="G115" i="30"/>
  <c r="E116" i="30"/>
  <c r="G108" i="67"/>
  <c r="D109" i="67"/>
  <c r="F104" i="34"/>
  <c r="D114" i="34"/>
  <c r="D114" i="17"/>
  <c r="G113" i="17"/>
  <c r="G110" i="57"/>
  <c r="D111" i="57"/>
  <c r="F104" i="93"/>
  <c r="G112" i="44"/>
  <c r="D113" i="44"/>
  <c r="G114" i="24"/>
  <c r="D115" i="24"/>
  <c r="G104" i="96"/>
  <c r="D105" i="96"/>
  <c r="G106" i="81"/>
  <c r="D107" i="81"/>
  <c r="G106" i="83"/>
  <c r="D107" i="83"/>
  <c r="G111" i="45"/>
  <c r="D112" i="45"/>
  <c r="G112" i="41"/>
  <c r="D113" i="41"/>
  <c r="E113" i="41"/>
  <c r="F114" i="23"/>
  <c r="D114" i="3"/>
  <c r="G113" i="3"/>
  <c r="G116" i="28"/>
  <c r="D117" i="28"/>
  <c r="E117" i="28"/>
  <c r="E116" i="29"/>
  <c r="D116" i="29"/>
  <c r="G115" i="29"/>
  <c r="F109" i="61"/>
  <c r="E106" i="92"/>
  <c r="D106" i="92"/>
  <c r="G105" i="92"/>
  <c r="D115" i="32"/>
  <c r="G114" i="32"/>
  <c r="G107" i="79"/>
  <c r="D108" i="79"/>
  <c r="G109" i="59"/>
  <c r="D110" i="59"/>
  <c r="D108" i="78"/>
  <c r="G107" i="78"/>
  <c r="G110" i="46"/>
  <c r="D111" i="46"/>
  <c r="D114" i="19"/>
  <c r="G113" i="19"/>
  <c r="G105" i="87"/>
  <c r="D106" i="87"/>
  <c r="E106" i="87"/>
  <c r="G105" i="91"/>
  <c r="D106" i="91"/>
  <c r="E115" i="32"/>
  <c r="F109" i="60"/>
  <c r="F113" i="20"/>
  <c r="F104" i="95"/>
  <c r="F114" i="31"/>
  <c r="G110" i="55"/>
  <c r="D111" i="55"/>
  <c r="D113" i="74"/>
  <c r="G112" i="74"/>
  <c r="D114" i="21"/>
  <c r="G113" i="21"/>
  <c r="G103" i="98"/>
  <c r="D104" i="98"/>
  <c r="D104" i="97"/>
  <c r="G103" i="97"/>
  <c r="D110" i="64"/>
  <c r="G109" i="64"/>
  <c r="G107" i="76"/>
  <c r="D108" i="76"/>
  <c r="G108" i="68"/>
  <c r="D109" i="68"/>
  <c r="G106" i="82"/>
  <c r="D107" i="82"/>
  <c r="B114" i="34" l="1"/>
  <c r="F114" i="34"/>
  <c r="H107" i="77"/>
  <c r="M88" i="77" s="1"/>
  <c r="M89" i="77" s="1"/>
  <c r="I107" i="77"/>
  <c r="I106" i="80"/>
  <c r="H106" i="80"/>
  <c r="M88" i="80" s="1"/>
  <c r="M89" i="80" s="1"/>
  <c r="H106" i="86"/>
  <c r="M88" i="86" s="1"/>
  <c r="M89" i="86" s="1"/>
  <c r="I106" i="86"/>
  <c r="B109" i="66"/>
  <c r="F109" i="66"/>
  <c r="B106" i="89"/>
  <c r="F106" i="89"/>
  <c r="E114" i="18"/>
  <c r="D114" i="18"/>
  <c r="G113" i="18"/>
  <c r="H112" i="73"/>
  <c r="M88" i="73" s="1"/>
  <c r="M89" i="73" s="1"/>
  <c r="I112" i="73"/>
  <c r="I103" i="97"/>
  <c r="H103" i="97"/>
  <c r="M88" i="97" s="1"/>
  <c r="M89" i="97" s="1"/>
  <c r="I113" i="19"/>
  <c r="H113" i="19"/>
  <c r="M88" i="19" s="1"/>
  <c r="M89" i="19" s="1"/>
  <c r="B114" i="3"/>
  <c r="F114" i="3"/>
  <c r="I107" i="79"/>
  <c r="H107" i="79"/>
  <c r="M88" i="79" s="1"/>
  <c r="M89" i="79" s="1"/>
  <c r="F107" i="85"/>
  <c r="B107" i="85"/>
  <c r="B107" i="86"/>
  <c r="F107" i="86"/>
  <c r="I107" i="75"/>
  <c r="H107" i="75"/>
  <c r="M88" i="75" s="1"/>
  <c r="M89" i="75" s="1"/>
  <c r="I115" i="27"/>
  <c r="H115" i="27"/>
  <c r="M88" i="27" s="1"/>
  <c r="M89" i="27" s="1"/>
  <c r="H110" i="53"/>
  <c r="M88" i="53" s="1"/>
  <c r="M89" i="53" s="1"/>
  <c r="I110" i="53"/>
  <c r="F104" i="98"/>
  <c r="B104" i="98"/>
  <c r="I114" i="32"/>
  <c r="H114" i="32"/>
  <c r="M88" i="32" s="1"/>
  <c r="M89" i="32" s="1"/>
  <c r="B116" i="29"/>
  <c r="F116" i="29"/>
  <c r="D115" i="23"/>
  <c r="G114" i="23"/>
  <c r="E115" i="23"/>
  <c r="F107" i="81"/>
  <c r="B107" i="81"/>
  <c r="B109" i="67"/>
  <c r="F109" i="67"/>
  <c r="I106" i="85"/>
  <c r="H106" i="85"/>
  <c r="M88" i="85" s="1"/>
  <c r="M89" i="85" s="1"/>
  <c r="B116" i="70"/>
  <c r="F116" i="70"/>
  <c r="I115" i="69"/>
  <c r="H115" i="69"/>
  <c r="M88" i="69" s="1"/>
  <c r="M89" i="69" s="1"/>
  <c r="H110" i="56"/>
  <c r="M88" i="56" s="1"/>
  <c r="M89" i="56" s="1"/>
  <c r="I110" i="56"/>
  <c r="F110" i="63"/>
  <c r="B110" i="63"/>
  <c r="B108" i="75"/>
  <c r="F108" i="75"/>
  <c r="B116" i="27"/>
  <c r="F116" i="27"/>
  <c r="H112" i="39"/>
  <c r="M88" i="39" s="1"/>
  <c r="M89" i="39" s="1"/>
  <c r="I112" i="39"/>
  <c r="B111" i="53"/>
  <c r="F111" i="53"/>
  <c r="F107" i="82"/>
  <c r="B107" i="82"/>
  <c r="B113" i="44"/>
  <c r="F113" i="44"/>
  <c r="I110" i="55"/>
  <c r="H110" i="55"/>
  <c r="M88" i="55" s="1"/>
  <c r="M89" i="55" s="1"/>
  <c r="G109" i="60"/>
  <c r="D110" i="60"/>
  <c r="E110" i="60"/>
  <c r="G104" i="34"/>
  <c r="B105" i="34"/>
  <c r="F113" i="39"/>
  <c r="B113" i="39"/>
  <c r="B111" i="46"/>
  <c r="F111" i="46"/>
  <c r="G114" i="31"/>
  <c r="D115" i="31"/>
  <c r="E115" i="31"/>
  <c r="B106" i="91"/>
  <c r="F106" i="91"/>
  <c r="I110" i="46"/>
  <c r="H110" i="46"/>
  <c r="M88" i="46" s="1"/>
  <c r="M89" i="46" s="1"/>
  <c r="F115" i="32"/>
  <c r="B115" i="32"/>
  <c r="H106" i="81"/>
  <c r="M88" i="81" s="1"/>
  <c r="M89" i="81" s="1"/>
  <c r="I106" i="81"/>
  <c r="G104" i="93"/>
  <c r="D105" i="93"/>
  <c r="E105" i="93"/>
  <c r="H108" i="67"/>
  <c r="M88" i="67" s="1"/>
  <c r="M89" i="67" s="1"/>
  <c r="I108" i="67"/>
  <c r="I105" i="94"/>
  <c r="H105" i="94"/>
  <c r="M88" i="94" s="1"/>
  <c r="M89" i="94" s="1"/>
  <c r="I105" i="90"/>
  <c r="H105" i="90"/>
  <c r="M88" i="90" s="1"/>
  <c r="M89" i="90" s="1"/>
  <c r="H109" i="63"/>
  <c r="M88" i="63" s="1"/>
  <c r="M89" i="63" s="1"/>
  <c r="I109" i="63"/>
  <c r="H105" i="84"/>
  <c r="M88" i="84" s="1"/>
  <c r="M89" i="84" s="1"/>
  <c r="I105" i="84"/>
  <c r="B113" i="43"/>
  <c r="F113" i="43"/>
  <c r="F111" i="55"/>
  <c r="B111" i="55"/>
  <c r="D110" i="61"/>
  <c r="G109" i="61"/>
  <c r="E110" i="61"/>
  <c r="I106" i="82"/>
  <c r="H106" i="82"/>
  <c r="M88" i="82" s="1"/>
  <c r="M89" i="82" s="1"/>
  <c r="I106" i="83"/>
  <c r="H106" i="83"/>
  <c r="M88" i="83" s="1"/>
  <c r="M89" i="83" s="1"/>
  <c r="B116" i="69"/>
  <c r="F116" i="69"/>
  <c r="F109" i="68"/>
  <c r="B109" i="68"/>
  <c r="I108" i="68"/>
  <c r="H108" i="68"/>
  <c r="M88" i="68" s="1"/>
  <c r="M89" i="68" s="1"/>
  <c r="I103" i="98"/>
  <c r="H103" i="98"/>
  <c r="M88" i="98" s="1"/>
  <c r="M89" i="98" s="1"/>
  <c r="F108" i="76"/>
  <c r="B108" i="76"/>
  <c r="I113" i="21"/>
  <c r="H113" i="21"/>
  <c r="M88" i="21" s="1"/>
  <c r="M89" i="21" s="1"/>
  <c r="H105" i="91"/>
  <c r="M88" i="91" s="1"/>
  <c r="M89" i="91" s="1"/>
  <c r="I105" i="91"/>
  <c r="H107" i="78"/>
  <c r="I107" i="78"/>
  <c r="H105" i="92"/>
  <c r="M88" i="92" s="1"/>
  <c r="M89" i="92" s="1"/>
  <c r="I105" i="92"/>
  <c r="B113" i="41"/>
  <c r="F113" i="41"/>
  <c r="F105" i="96"/>
  <c r="B105" i="96"/>
  <c r="B111" i="57"/>
  <c r="F111" i="57"/>
  <c r="F111" i="54"/>
  <c r="B111" i="54"/>
  <c r="F115" i="71"/>
  <c r="B115" i="71"/>
  <c r="F106" i="94"/>
  <c r="B106" i="94"/>
  <c r="B106" i="90"/>
  <c r="F106" i="90"/>
  <c r="B106" i="84"/>
  <c r="F106" i="84"/>
  <c r="H112" i="43"/>
  <c r="M88" i="43" s="1"/>
  <c r="M89" i="43" s="1"/>
  <c r="I112" i="43"/>
  <c r="B113" i="42"/>
  <c r="F113" i="42"/>
  <c r="H108" i="65"/>
  <c r="I108" i="65"/>
  <c r="B114" i="21"/>
  <c r="F114" i="21"/>
  <c r="G104" i="95"/>
  <c r="D105" i="95"/>
  <c r="E105" i="95"/>
  <c r="B108" i="78"/>
  <c r="F108" i="78"/>
  <c r="B106" i="92"/>
  <c r="F106" i="92"/>
  <c r="F117" i="28"/>
  <c r="B117" i="28"/>
  <c r="H112" i="41"/>
  <c r="M88" i="41" s="1"/>
  <c r="M89" i="41" s="1"/>
  <c r="I112" i="41"/>
  <c r="I104" i="96"/>
  <c r="H104" i="96"/>
  <c r="I110" i="57"/>
  <c r="H110" i="57"/>
  <c r="M88" i="57" s="1"/>
  <c r="M89" i="57" s="1"/>
  <c r="I115" i="30"/>
  <c r="H115" i="30"/>
  <c r="M88" i="30" s="1"/>
  <c r="M89" i="30" s="1"/>
  <c r="I110" i="54"/>
  <c r="H110" i="54"/>
  <c r="M88" i="54" s="1"/>
  <c r="M89" i="54" s="1"/>
  <c r="H114" i="71"/>
  <c r="M88" i="71" s="1"/>
  <c r="M89" i="71" s="1"/>
  <c r="I114" i="71"/>
  <c r="I105" i="88"/>
  <c r="H105" i="88"/>
  <c r="M88" i="88" s="1"/>
  <c r="M89" i="88" s="1"/>
  <c r="I110" i="58"/>
  <c r="H110" i="58"/>
  <c r="M88" i="58" s="1"/>
  <c r="M89" i="58" s="1"/>
  <c r="I112" i="42"/>
  <c r="H112" i="42"/>
  <c r="M88" i="42" s="1"/>
  <c r="M89" i="42" s="1"/>
  <c r="B109" i="65"/>
  <c r="F109" i="65"/>
  <c r="B107" i="83"/>
  <c r="F107" i="83"/>
  <c r="I115" i="29"/>
  <c r="H115" i="29"/>
  <c r="M88" i="29" s="1"/>
  <c r="M89" i="29" s="1"/>
  <c r="B111" i="56"/>
  <c r="F111" i="56"/>
  <c r="I112" i="74"/>
  <c r="H112" i="74"/>
  <c r="B106" i="87"/>
  <c r="F106" i="87"/>
  <c r="B110" i="59"/>
  <c r="F110" i="59"/>
  <c r="I116" i="28"/>
  <c r="H116" i="28"/>
  <c r="M88" i="28" s="1"/>
  <c r="M89" i="28" s="1"/>
  <c r="B112" i="45"/>
  <c r="F112" i="45"/>
  <c r="B115" i="24"/>
  <c r="F115" i="24"/>
  <c r="H113" i="17"/>
  <c r="I113" i="17"/>
  <c r="F116" i="30"/>
  <c r="B116" i="30"/>
  <c r="F111" i="72"/>
  <c r="B111" i="72"/>
  <c r="B106" i="88"/>
  <c r="F106" i="88"/>
  <c r="F114" i="22"/>
  <c r="B114" i="22"/>
  <c r="B111" i="58"/>
  <c r="F111" i="58"/>
  <c r="D104" i="99"/>
  <c r="G103" i="99"/>
  <c r="E104" i="99"/>
  <c r="H109" i="62"/>
  <c r="M88" i="62" s="1"/>
  <c r="M89" i="62" s="1"/>
  <c r="I109" i="62"/>
  <c r="B108" i="79"/>
  <c r="F108" i="79"/>
  <c r="B104" i="97"/>
  <c r="F104" i="97"/>
  <c r="B114" i="19"/>
  <c r="F114" i="19"/>
  <c r="H112" i="44"/>
  <c r="M88" i="44" s="1"/>
  <c r="M89" i="44" s="1"/>
  <c r="I112" i="44"/>
  <c r="I115" i="70"/>
  <c r="H115" i="70"/>
  <c r="M88" i="70" s="1"/>
  <c r="M89" i="70" s="1"/>
  <c r="H107" i="76"/>
  <c r="M88" i="76" s="1"/>
  <c r="M89" i="76" s="1"/>
  <c r="I107" i="76"/>
  <c r="I109" i="64"/>
  <c r="H109" i="64"/>
  <c r="B110" i="64"/>
  <c r="F110" i="64"/>
  <c r="B113" i="74"/>
  <c r="F113" i="74"/>
  <c r="G113" i="20"/>
  <c r="D114" i="20"/>
  <c r="E114" i="20"/>
  <c r="I105" i="87"/>
  <c r="H105" i="87"/>
  <c r="M88" i="87" s="1"/>
  <c r="M89" i="87" s="1"/>
  <c r="H109" i="59"/>
  <c r="M88" i="59" s="1"/>
  <c r="M89" i="59" s="1"/>
  <c r="I109" i="59"/>
  <c r="H113" i="3"/>
  <c r="M88" i="3" s="1"/>
  <c r="I113" i="3"/>
  <c r="H111" i="45"/>
  <c r="M88" i="45" s="1"/>
  <c r="M89" i="45" s="1"/>
  <c r="I111" i="45"/>
  <c r="H114" i="24"/>
  <c r="M88" i="24" s="1"/>
  <c r="M89" i="24" s="1"/>
  <c r="I114" i="24"/>
  <c r="B114" i="17"/>
  <c r="F114" i="17"/>
  <c r="F108" i="77"/>
  <c r="B108" i="77"/>
  <c r="B107" i="80"/>
  <c r="F107" i="80"/>
  <c r="I110" i="72"/>
  <c r="H110" i="72"/>
  <c r="M88" i="72" s="1"/>
  <c r="M89" i="72" s="1"/>
  <c r="H113" i="22"/>
  <c r="M88" i="22" s="1"/>
  <c r="M89" i="22" s="1"/>
  <c r="I113" i="22"/>
  <c r="H108" i="66"/>
  <c r="M88" i="66" s="1"/>
  <c r="M89" i="66" s="1"/>
  <c r="I108" i="66"/>
  <c r="I105" i="89"/>
  <c r="H105" i="89"/>
  <c r="M88" i="89" s="1"/>
  <c r="M89" i="89" s="1"/>
  <c r="F113" i="73"/>
  <c r="B113" i="73"/>
  <c r="B110" i="62"/>
  <c r="F110" i="62"/>
  <c r="I71" i="36"/>
  <c r="I29" i="36"/>
  <c r="I83" i="36"/>
  <c r="I46" i="36"/>
  <c r="I40" i="36"/>
  <c r="I30" i="36"/>
  <c r="I68" i="36"/>
  <c r="I34" i="36"/>
  <c r="I45" i="36"/>
  <c r="I77" i="36"/>
  <c r="I74" i="36"/>
  <c r="I60" i="36"/>
  <c r="I63" i="36"/>
  <c r="I43" i="36"/>
  <c r="I69" i="36"/>
  <c r="I89" i="36"/>
  <c r="I73" i="36"/>
  <c r="I86" i="36"/>
  <c r="I81" i="36"/>
  <c r="I78" i="36"/>
  <c r="I50" i="36"/>
  <c r="I75" i="36"/>
  <c r="I90" i="36"/>
  <c r="I26" i="36"/>
  <c r="I51" i="36"/>
  <c r="I48" i="36"/>
  <c r="I32" i="36"/>
  <c r="I21" i="36"/>
  <c r="I82" i="36"/>
  <c r="I84" i="36"/>
  <c r="I49" i="36"/>
  <c r="I80" i="36"/>
  <c r="I54" i="36"/>
  <c r="I42" i="36"/>
  <c r="I79" i="36"/>
  <c r="I64" i="36"/>
  <c r="I67" i="36"/>
  <c r="I72" i="36"/>
  <c r="I61" i="36"/>
  <c r="I53" i="36"/>
  <c r="I24" i="36"/>
  <c r="I38" i="36"/>
  <c r="I31" i="36"/>
  <c r="I65" i="36"/>
  <c r="I47" i="36"/>
  <c r="I44" i="36"/>
  <c r="I59" i="36"/>
  <c r="I76" i="36"/>
  <c r="I23" i="36"/>
  <c r="I39" i="36"/>
  <c r="I62" i="36"/>
  <c r="I58" i="36"/>
  <c r="I41" i="36"/>
  <c r="V41" i="36" l="1"/>
  <c r="V58" i="36"/>
  <c r="V62" i="36"/>
  <c r="V39" i="36"/>
  <c r="V23" i="36"/>
  <c r="V76" i="36"/>
  <c r="V59" i="36"/>
  <c r="V44" i="36"/>
  <c r="V47" i="36"/>
  <c r="V65" i="36"/>
  <c r="V31" i="36"/>
  <c r="V38" i="36"/>
  <c r="V24" i="36"/>
  <c r="V53" i="36"/>
  <c r="V61" i="36"/>
  <c r="V72" i="36"/>
  <c r="V67" i="36"/>
  <c r="V64" i="36"/>
  <c r="V79" i="36"/>
  <c r="V42" i="36"/>
  <c r="V54" i="36"/>
  <c r="V80" i="36"/>
  <c r="V49" i="36"/>
  <c r="V84" i="36"/>
  <c r="V82" i="36"/>
  <c r="V21" i="36"/>
  <c r="V32" i="36"/>
  <c r="V48" i="36"/>
  <c r="V51" i="36"/>
  <c r="V26" i="36"/>
  <c r="V90" i="36"/>
  <c r="V75" i="36"/>
  <c r="V50" i="36"/>
  <c r="V78" i="36"/>
  <c r="V81" i="36"/>
  <c r="V86" i="36"/>
  <c r="V73" i="36"/>
  <c r="V89" i="36"/>
  <c r="V69" i="36"/>
  <c r="V43" i="36"/>
  <c r="V63" i="36"/>
  <c r="V60" i="36"/>
  <c r="V74" i="36"/>
  <c r="V77" i="36"/>
  <c r="V45" i="36"/>
  <c r="V34" i="36"/>
  <c r="V68" i="36"/>
  <c r="V30" i="36"/>
  <c r="V40" i="36"/>
  <c r="V46" i="36"/>
  <c r="V83" i="36"/>
  <c r="V29" i="36"/>
  <c r="V71" i="36"/>
  <c r="N88" i="46"/>
  <c r="J110" i="46"/>
  <c r="G108" i="77"/>
  <c r="D109" i="77"/>
  <c r="E109" i="77"/>
  <c r="M89" i="3"/>
  <c r="G113" i="74"/>
  <c r="D114" i="74"/>
  <c r="E114" i="74"/>
  <c r="D109" i="79"/>
  <c r="G108" i="79"/>
  <c r="E109" i="79"/>
  <c r="G116" i="30"/>
  <c r="D117" i="30"/>
  <c r="E117" i="30"/>
  <c r="J116" i="28"/>
  <c r="N88" i="28"/>
  <c r="N88" i="42"/>
  <c r="J112" i="42"/>
  <c r="N88" i="54"/>
  <c r="J110" i="54"/>
  <c r="B105" i="95"/>
  <c r="F105" i="95"/>
  <c r="J112" i="43"/>
  <c r="N88" i="43"/>
  <c r="G113" i="41"/>
  <c r="D114" i="41"/>
  <c r="E114" i="41"/>
  <c r="N88" i="39"/>
  <c r="J112" i="39"/>
  <c r="N88" i="56"/>
  <c r="J110" i="56"/>
  <c r="D110" i="67"/>
  <c r="G109" i="67"/>
  <c r="E110" i="67"/>
  <c r="N88" i="27"/>
  <c r="J115" i="27"/>
  <c r="N88" i="79"/>
  <c r="J107" i="79"/>
  <c r="N88" i="86"/>
  <c r="J106" i="86"/>
  <c r="G114" i="17"/>
  <c r="D115" i="17"/>
  <c r="E115" i="17"/>
  <c r="G115" i="71"/>
  <c r="D116" i="71"/>
  <c r="E116" i="71"/>
  <c r="J112" i="44"/>
  <c r="N88" i="44"/>
  <c r="N88" i="30"/>
  <c r="J115" i="30"/>
  <c r="G106" i="84"/>
  <c r="D107" i="84"/>
  <c r="E107" i="84"/>
  <c r="J105" i="92"/>
  <c r="N88" i="92"/>
  <c r="G116" i="69"/>
  <c r="D117" i="69"/>
  <c r="E117" i="69"/>
  <c r="F110" i="61"/>
  <c r="B110" i="61"/>
  <c r="B105" i="93"/>
  <c r="F105" i="93"/>
  <c r="G106" i="91"/>
  <c r="D107" i="91"/>
  <c r="E107" i="91"/>
  <c r="D114" i="39"/>
  <c r="G113" i="39"/>
  <c r="E114" i="39"/>
  <c r="D114" i="44"/>
  <c r="G113" i="44"/>
  <c r="E114" i="44"/>
  <c r="D117" i="27"/>
  <c r="G116" i="27"/>
  <c r="E117" i="27"/>
  <c r="J114" i="32"/>
  <c r="N88" i="32"/>
  <c r="N88" i="75"/>
  <c r="J107" i="75"/>
  <c r="F114" i="18"/>
  <c r="B114" i="18"/>
  <c r="N88" i="59"/>
  <c r="J109" i="59"/>
  <c r="H109" i="61"/>
  <c r="M88" i="61" s="1"/>
  <c r="M89" i="61" s="1"/>
  <c r="I109" i="61"/>
  <c r="D115" i="22"/>
  <c r="G114" i="22"/>
  <c r="E115" i="22"/>
  <c r="G106" i="88"/>
  <c r="D107" i="88"/>
  <c r="E107" i="88"/>
  <c r="D116" i="24"/>
  <c r="G115" i="24"/>
  <c r="E116" i="24"/>
  <c r="G106" i="87"/>
  <c r="D107" i="87"/>
  <c r="E107" i="87"/>
  <c r="G107" i="83"/>
  <c r="D108" i="83"/>
  <c r="E108" i="83"/>
  <c r="G106" i="92"/>
  <c r="D107" i="92"/>
  <c r="E107" i="92"/>
  <c r="G111" i="54"/>
  <c r="D112" i="54"/>
  <c r="E112" i="54"/>
  <c r="D109" i="76"/>
  <c r="G108" i="76"/>
  <c r="E109" i="76"/>
  <c r="I104" i="93"/>
  <c r="H104" i="93"/>
  <c r="M88" i="93" s="1"/>
  <c r="M89" i="93" s="1"/>
  <c r="J115" i="69"/>
  <c r="N88" i="69"/>
  <c r="D108" i="81"/>
  <c r="G107" i="81"/>
  <c r="E108" i="81"/>
  <c r="D108" i="86"/>
  <c r="G107" i="86"/>
  <c r="E108" i="86"/>
  <c r="J106" i="80"/>
  <c r="N88" i="80"/>
  <c r="N88" i="29"/>
  <c r="J115" i="29"/>
  <c r="G114" i="21"/>
  <c r="D115" i="21"/>
  <c r="E115" i="21"/>
  <c r="J114" i="24"/>
  <c r="N88" i="24"/>
  <c r="G113" i="73"/>
  <c r="D114" i="73"/>
  <c r="E114" i="73"/>
  <c r="N88" i="72"/>
  <c r="J110" i="72"/>
  <c r="N88" i="87"/>
  <c r="J105" i="87"/>
  <c r="M88" i="64"/>
  <c r="M89" i="64" s="1"/>
  <c r="G114" i="19"/>
  <c r="D115" i="19"/>
  <c r="E115" i="19"/>
  <c r="N88" i="88"/>
  <c r="J105" i="88"/>
  <c r="N88" i="57"/>
  <c r="J110" i="57"/>
  <c r="N88" i="65"/>
  <c r="J108" i="65"/>
  <c r="G106" i="90"/>
  <c r="D107" i="90"/>
  <c r="E107" i="90"/>
  <c r="G111" i="57"/>
  <c r="D112" i="57"/>
  <c r="E112" i="57"/>
  <c r="N88" i="78"/>
  <c r="J107" i="78"/>
  <c r="D112" i="55"/>
  <c r="G111" i="55"/>
  <c r="E112" i="55"/>
  <c r="J105" i="90"/>
  <c r="N88" i="90"/>
  <c r="N88" i="81"/>
  <c r="J106" i="81"/>
  <c r="H104" i="34"/>
  <c r="L104" i="34" s="1"/>
  <c r="M104" i="34" s="1"/>
  <c r="I104" i="34"/>
  <c r="D109" i="75"/>
  <c r="G108" i="75"/>
  <c r="E109" i="75"/>
  <c r="D117" i="70"/>
  <c r="G116" i="70"/>
  <c r="E117" i="70"/>
  <c r="G104" i="98"/>
  <c r="D105" i="98"/>
  <c r="E105" i="98"/>
  <c r="N88" i="19"/>
  <c r="J113" i="19"/>
  <c r="G106" i="89"/>
  <c r="D107" i="89"/>
  <c r="E107" i="89"/>
  <c r="J107" i="77"/>
  <c r="N88" i="77"/>
  <c r="D111" i="62"/>
  <c r="G110" i="62"/>
  <c r="E111" i="62"/>
  <c r="I104" i="95"/>
  <c r="H104" i="95"/>
  <c r="M88" i="95" s="1"/>
  <c r="M89" i="95" s="1"/>
  <c r="G109" i="68"/>
  <c r="D110" i="68"/>
  <c r="E110" i="68"/>
  <c r="M88" i="17"/>
  <c r="M89" i="17" s="1"/>
  <c r="D108" i="80"/>
  <c r="G107" i="80"/>
  <c r="E108" i="80"/>
  <c r="M88" i="74"/>
  <c r="M89" i="74" s="1"/>
  <c r="G109" i="65"/>
  <c r="D110" i="65"/>
  <c r="E110" i="65"/>
  <c r="D109" i="78"/>
  <c r="G108" i="78"/>
  <c r="E109" i="78"/>
  <c r="M88" i="65"/>
  <c r="M89" i="65" s="1"/>
  <c r="M88" i="78"/>
  <c r="M89" i="78" s="1"/>
  <c r="N88" i="98"/>
  <c r="J103" i="98"/>
  <c r="N88" i="83"/>
  <c r="J106" i="83"/>
  <c r="D114" i="43"/>
  <c r="G113" i="43"/>
  <c r="E114" i="43"/>
  <c r="F115" i="31"/>
  <c r="B115" i="31"/>
  <c r="D108" i="82"/>
  <c r="G107" i="82"/>
  <c r="E108" i="82"/>
  <c r="H114" i="23"/>
  <c r="M88" i="23" s="1"/>
  <c r="M89" i="23" s="1"/>
  <c r="I114" i="23"/>
  <c r="N88" i="53"/>
  <c r="J110" i="53"/>
  <c r="N88" i="21"/>
  <c r="J113" i="21"/>
  <c r="N88" i="63"/>
  <c r="J109" i="63"/>
  <c r="J110" i="55"/>
  <c r="N88" i="55"/>
  <c r="H113" i="18"/>
  <c r="M88" i="18" s="1"/>
  <c r="M89" i="18" s="1"/>
  <c r="I113" i="18"/>
  <c r="D111" i="64"/>
  <c r="G110" i="64"/>
  <c r="E111" i="64"/>
  <c r="N88" i="58"/>
  <c r="J110" i="58"/>
  <c r="G117" i="28"/>
  <c r="D118" i="28"/>
  <c r="E118" i="28"/>
  <c r="N88" i="45"/>
  <c r="J111" i="45"/>
  <c r="J109" i="64"/>
  <c r="N88" i="64"/>
  <c r="H103" i="99"/>
  <c r="M88" i="99" s="1"/>
  <c r="M89" i="99" s="1"/>
  <c r="I103" i="99"/>
  <c r="D113" i="45"/>
  <c r="G112" i="45"/>
  <c r="E113" i="45"/>
  <c r="M88" i="96"/>
  <c r="M89" i="96" s="1"/>
  <c r="N88" i="89"/>
  <c r="J105" i="89"/>
  <c r="F114" i="20"/>
  <c r="B114" i="20"/>
  <c r="N88" i="76"/>
  <c r="J107" i="76"/>
  <c r="G104" i="97"/>
  <c r="D105" i="97"/>
  <c r="E105" i="97"/>
  <c r="F104" i="99"/>
  <c r="B104" i="99"/>
  <c r="G111" i="72"/>
  <c r="D112" i="72"/>
  <c r="E112" i="72"/>
  <c r="J112" i="74"/>
  <c r="N88" i="74"/>
  <c r="J104" i="96"/>
  <c r="N88" i="96"/>
  <c r="G113" i="42"/>
  <c r="D114" i="42"/>
  <c r="E114" i="42"/>
  <c r="J105" i="91"/>
  <c r="N88" i="91"/>
  <c r="J105" i="94"/>
  <c r="N88" i="94"/>
  <c r="I114" i="31"/>
  <c r="H114" i="31"/>
  <c r="M88" i="31" s="1"/>
  <c r="M89" i="31" s="1"/>
  <c r="F110" i="60"/>
  <c r="B110" i="60"/>
  <c r="D112" i="53"/>
  <c r="G111" i="53"/>
  <c r="E112" i="53"/>
  <c r="B115" i="23"/>
  <c r="F115" i="23"/>
  <c r="D108" i="85"/>
  <c r="G107" i="85"/>
  <c r="E108" i="85"/>
  <c r="N88" i="97"/>
  <c r="J103" i="97"/>
  <c r="G109" i="66"/>
  <c r="D110" i="66"/>
  <c r="E110" i="66"/>
  <c r="G114" i="34"/>
  <c r="D115" i="34"/>
  <c r="E115" i="34"/>
  <c r="N88" i="22"/>
  <c r="J113" i="22"/>
  <c r="J115" i="70"/>
  <c r="N88" i="70"/>
  <c r="J113" i="17"/>
  <c r="N88" i="17"/>
  <c r="D111" i="59"/>
  <c r="G110" i="59"/>
  <c r="E111" i="59"/>
  <c r="G114" i="3"/>
  <c r="D115" i="3"/>
  <c r="E115" i="3"/>
  <c r="N88" i="62"/>
  <c r="J109" i="62"/>
  <c r="N88" i="71"/>
  <c r="J114" i="71"/>
  <c r="J108" i="66"/>
  <c r="N88" i="66"/>
  <c r="J113" i="3"/>
  <c r="N88" i="3"/>
  <c r="I113" i="20"/>
  <c r="H113" i="20"/>
  <c r="M88" i="20" s="1"/>
  <c r="M89" i="20" s="1"/>
  <c r="G111" i="58"/>
  <c r="D112" i="58"/>
  <c r="E112" i="58"/>
  <c r="G111" i="56"/>
  <c r="D112" i="56"/>
  <c r="E112" i="56"/>
  <c r="J112" i="41"/>
  <c r="N88" i="41"/>
  <c r="D107" i="94"/>
  <c r="G106" i="94"/>
  <c r="E107" i="94"/>
  <c r="D106" i="96"/>
  <c r="G105" i="96"/>
  <c r="E106" i="96"/>
  <c r="N88" i="68"/>
  <c r="J108" i="68"/>
  <c r="N88" i="82"/>
  <c r="J106" i="82"/>
  <c r="N88" i="84"/>
  <c r="J105" i="84"/>
  <c r="N88" i="67"/>
  <c r="J108" i="67"/>
  <c r="D116" i="32"/>
  <c r="G115" i="32"/>
  <c r="E116" i="32"/>
  <c r="D112" i="46"/>
  <c r="G111" i="46"/>
  <c r="E112" i="46"/>
  <c r="I109" i="60"/>
  <c r="H109" i="60"/>
  <c r="M88" i="60" s="1"/>
  <c r="M89" i="60" s="1"/>
  <c r="G110" i="63"/>
  <c r="D111" i="63"/>
  <c r="E111" i="63"/>
  <c r="N88" i="85"/>
  <c r="J106" i="85"/>
  <c r="D117" i="29"/>
  <c r="G116" i="29"/>
  <c r="E117" i="29"/>
  <c r="N88" i="73"/>
  <c r="J112" i="73"/>
  <c r="I88" i="36"/>
  <c r="I56" i="36"/>
  <c r="I33" i="36"/>
  <c r="I85" i="36"/>
  <c r="I18" i="36"/>
  <c r="I87" i="36"/>
  <c r="I20" i="36"/>
  <c r="I91" i="36"/>
  <c r="I25" i="36"/>
  <c r="I66" i="36"/>
  <c r="I57" i="36"/>
  <c r="I52" i="36"/>
  <c r="I22" i="36"/>
  <c r="I19" i="36"/>
  <c r="I70" i="36"/>
  <c r="I55" i="36"/>
  <c r="V55" i="36" l="1"/>
  <c r="V70" i="36"/>
  <c r="V19" i="36"/>
  <c r="V22" i="36"/>
  <c r="V52" i="36"/>
  <c r="V57" i="36"/>
  <c r="V66" i="36"/>
  <c r="V25" i="36"/>
  <c r="V91" i="36"/>
  <c r="V20" i="36"/>
  <c r="V87" i="36"/>
  <c r="V18" i="36"/>
  <c r="V85" i="36"/>
  <c r="V33" i="36"/>
  <c r="V56" i="36"/>
  <c r="V88" i="36"/>
  <c r="O88" i="41"/>
  <c r="O89" i="41" s="1"/>
  <c r="N89" i="41"/>
  <c r="I114" i="3"/>
  <c r="H114" i="3"/>
  <c r="N89" i="76"/>
  <c r="O88" i="76"/>
  <c r="O89" i="76" s="1"/>
  <c r="H110" i="64"/>
  <c r="I110" i="64"/>
  <c r="O88" i="29"/>
  <c r="O89" i="29" s="1"/>
  <c r="N89" i="29"/>
  <c r="O88" i="85"/>
  <c r="O89" i="85" s="1"/>
  <c r="N89" i="85"/>
  <c r="O88" i="82"/>
  <c r="O89" i="82" s="1"/>
  <c r="N89" i="82"/>
  <c r="I111" i="56"/>
  <c r="H111" i="56"/>
  <c r="F111" i="59"/>
  <c r="B111" i="59"/>
  <c r="H111" i="53"/>
  <c r="I111" i="53"/>
  <c r="B105" i="97"/>
  <c r="F105" i="97"/>
  <c r="O88" i="64"/>
  <c r="O89" i="64" s="1"/>
  <c r="N89" i="64"/>
  <c r="N89" i="21"/>
  <c r="O88" i="21"/>
  <c r="O89" i="21" s="1"/>
  <c r="N88" i="95"/>
  <c r="J104" i="95"/>
  <c r="H110" i="63"/>
  <c r="I110" i="63"/>
  <c r="F112" i="58"/>
  <c r="B112" i="58"/>
  <c r="N89" i="68"/>
  <c r="O88" i="68"/>
  <c r="O89" i="68" s="1"/>
  <c r="I111" i="58"/>
  <c r="H111" i="58"/>
  <c r="B115" i="3"/>
  <c r="F115" i="3"/>
  <c r="B115" i="34"/>
  <c r="F115" i="34"/>
  <c r="I107" i="85"/>
  <c r="H107" i="85"/>
  <c r="G110" i="60"/>
  <c r="D111" i="60"/>
  <c r="E111" i="60"/>
  <c r="F114" i="42"/>
  <c r="B114" i="42"/>
  <c r="F112" i="72"/>
  <c r="B112" i="72"/>
  <c r="N88" i="23"/>
  <c r="J114" i="23"/>
  <c r="I109" i="65"/>
  <c r="H109" i="65"/>
  <c r="F111" i="62"/>
  <c r="B111" i="62"/>
  <c r="N89" i="19"/>
  <c r="O88" i="19"/>
  <c r="O89" i="19" s="1"/>
  <c r="O88" i="90"/>
  <c r="O89" i="90" s="1"/>
  <c r="N89" i="90"/>
  <c r="B112" i="57"/>
  <c r="F112" i="57"/>
  <c r="F114" i="73"/>
  <c r="B114" i="73"/>
  <c r="I106" i="92"/>
  <c r="J106" i="92" s="1"/>
  <c r="H106" i="92"/>
  <c r="H115" i="24"/>
  <c r="I115" i="24"/>
  <c r="J109" i="61"/>
  <c r="N88" i="61"/>
  <c r="H113" i="44"/>
  <c r="I113" i="44"/>
  <c r="G105" i="93"/>
  <c r="D106" i="93"/>
  <c r="E106" i="93"/>
  <c r="N89" i="44"/>
  <c r="O88" i="44"/>
  <c r="O89" i="44" s="1"/>
  <c r="I109" i="67"/>
  <c r="H109" i="67"/>
  <c r="O88" i="28"/>
  <c r="O89" i="28" s="1"/>
  <c r="N89" i="28"/>
  <c r="I114" i="34"/>
  <c r="H114" i="34"/>
  <c r="M88" i="34" s="1"/>
  <c r="M89" i="34" s="1"/>
  <c r="I113" i="42"/>
  <c r="H113" i="42"/>
  <c r="N89" i="45"/>
  <c r="O88" i="45"/>
  <c r="O89" i="45" s="1"/>
  <c r="H108" i="75"/>
  <c r="I108" i="75"/>
  <c r="O88" i="57"/>
  <c r="O89" i="57" s="1"/>
  <c r="N89" i="57"/>
  <c r="I107" i="81"/>
  <c r="H107" i="81"/>
  <c r="N89" i="75"/>
  <c r="O88" i="75"/>
  <c r="O89" i="75" s="1"/>
  <c r="B114" i="44"/>
  <c r="F114" i="44"/>
  <c r="O88" i="86"/>
  <c r="O89" i="86" s="1"/>
  <c r="N89" i="86"/>
  <c r="F114" i="74"/>
  <c r="B114" i="74"/>
  <c r="H105" i="96"/>
  <c r="I105" i="96"/>
  <c r="J113" i="20"/>
  <c r="N88" i="20"/>
  <c r="J114" i="31"/>
  <c r="N88" i="31"/>
  <c r="B113" i="45"/>
  <c r="F113" i="45"/>
  <c r="B111" i="64"/>
  <c r="F111" i="64"/>
  <c r="N89" i="63"/>
  <c r="O88" i="63"/>
  <c r="O89" i="63" s="1"/>
  <c r="F114" i="43"/>
  <c r="B114" i="43"/>
  <c r="B110" i="68"/>
  <c r="F110" i="68"/>
  <c r="F105" i="98"/>
  <c r="B105" i="98"/>
  <c r="F109" i="75"/>
  <c r="B109" i="75"/>
  <c r="O88" i="80"/>
  <c r="O89" i="80" s="1"/>
  <c r="N89" i="80"/>
  <c r="B108" i="81"/>
  <c r="F108" i="81"/>
  <c r="F109" i="76"/>
  <c r="B109" i="76"/>
  <c r="B108" i="83"/>
  <c r="F108" i="83"/>
  <c r="N89" i="32"/>
  <c r="O88" i="32"/>
  <c r="O89" i="32" s="1"/>
  <c r="B107" i="84"/>
  <c r="F107" i="84"/>
  <c r="F114" i="41"/>
  <c r="B114" i="41"/>
  <c r="I113" i="74"/>
  <c r="H113" i="74"/>
  <c r="O88" i="46"/>
  <c r="O89" i="46" s="1"/>
  <c r="N89" i="46"/>
  <c r="O88" i="67"/>
  <c r="O89" i="67" s="1"/>
  <c r="N89" i="67"/>
  <c r="I111" i="57"/>
  <c r="H111" i="57"/>
  <c r="H108" i="76"/>
  <c r="I108" i="76"/>
  <c r="F116" i="24"/>
  <c r="B116" i="24"/>
  <c r="B110" i="67"/>
  <c r="F110" i="67"/>
  <c r="F117" i="29"/>
  <c r="B117" i="29"/>
  <c r="O88" i="70"/>
  <c r="O89" i="70" s="1"/>
  <c r="N89" i="70"/>
  <c r="G115" i="23"/>
  <c r="D116" i="23"/>
  <c r="E116" i="23"/>
  <c r="N89" i="96"/>
  <c r="O88" i="96"/>
  <c r="O89" i="96" s="1"/>
  <c r="I111" i="46"/>
  <c r="H111" i="46"/>
  <c r="O88" i="84"/>
  <c r="O89" i="84" s="1"/>
  <c r="N89" i="84"/>
  <c r="B106" i="96"/>
  <c r="F106" i="96"/>
  <c r="N89" i="71"/>
  <c r="O88" i="71"/>
  <c r="O89" i="71" s="1"/>
  <c r="B110" i="66"/>
  <c r="F110" i="66"/>
  <c r="O88" i="94"/>
  <c r="O89" i="94" s="1"/>
  <c r="N89" i="94"/>
  <c r="G104" i="99"/>
  <c r="D105" i="99"/>
  <c r="E105" i="99"/>
  <c r="G114" i="20"/>
  <c r="D115" i="20"/>
  <c r="E115" i="20"/>
  <c r="N88" i="99"/>
  <c r="J103" i="99"/>
  <c r="F118" i="28"/>
  <c r="B118" i="28"/>
  <c r="N88" i="18"/>
  <c r="J113" i="18"/>
  <c r="H107" i="82"/>
  <c r="I107" i="82"/>
  <c r="H109" i="68"/>
  <c r="I109" i="68"/>
  <c r="H104" i="98"/>
  <c r="I104" i="98"/>
  <c r="J104" i="34"/>
  <c r="N104" i="34"/>
  <c r="O104" i="34" s="1"/>
  <c r="P104" i="34" s="1"/>
  <c r="I111" i="55"/>
  <c r="H111" i="55"/>
  <c r="B107" i="90"/>
  <c r="F107" i="90"/>
  <c r="O88" i="88"/>
  <c r="O89" i="88" s="1"/>
  <c r="N89" i="88"/>
  <c r="N89" i="87"/>
  <c r="O88" i="87"/>
  <c r="O89" i="87" s="1"/>
  <c r="N89" i="24"/>
  <c r="O88" i="24"/>
  <c r="O89" i="24" s="1"/>
  <c r="H107" i="83"/>
  <c r="I107" i="83"/>
  <c r="B107" i="88"/>
  <c r="F107" i="88"/>
  <c r="H113" i="39"/>
  <c r="I113" i="39"/>
  <c r="G110" i="61"/>
  <c r="D111" i="61"/>
  <c r="E111" i="61"/>
  <c r="H106" i="84"/>
  <c r="I106" i="84"/>
  <c r="F116" i="71"/>
  <c r="B116" i="71"/>
  <c r="H113" i="41"/>
  <c r="I113" i="41"/>
  <c r="O88" i="54"/>
  <c r="O89" i="54" s="1"/>
  <c r="N89" i="54"/>
  <c r="B117" i="30"/>
  <c r="F117" i="30"/>
  <c r="H117" i="28"/>
  <c r="I117" i="28"/>
  <c r="F108" i="82"/>
  <c r="B108" i="82"/>
  <c r="O88" i="83"/>
  <c r="O89" i="83" s="1"/>
  <c r="N89" i="83"/>
  <c r="H108" i="78"/>
  <c r="I108" i="78"/>
  <c r="B107" i="89"/>
  <c r="F107" i="89"/>
  <c r="F112" i="55"/>
  <c r="B112" i="55"/>
  <c r="H106" i="90"/>
  <c r="I106" i="90"/>
  <c r="O88" i="69"/>
  <c r="O89" i="69" s="1"/>
  <c r="N89" i="69"/>
  <c r="F112" i="54"/>
  <c r="B112" i="54"/>
  <c r="H106" i="88"/>
  <c r="I106" i="88"/>
  <c r="N89" i="59"/>
  <c r="O88" i="59"/>
  <c r="O89" i="59" s="1"/>
  <c r="B114" i="39"/>
  <c r="F114" i="39"/>
  <c r="I115" i="71"/>
  <c r="H115" i="71"/>
  <c r="N89" i="79"/>
  <c r="O88" i="79"/>
  <c r="O89" i="79" s="1"/>
  <c r="O88" i="56"/>
  <c r="O89" i="56" s="1"/>
  <c r="N89" i="56"/>
  <c r="H116" i="30"/>
  <c r="I116" i="30"/>
  <c r="J109" i="60"/>
  <c r="N88" i="60"/>
  <c r="F108" i="85"/>
  <c r="B108" i="85"/>
  <c r="O88" i="77"/>
  <c r="O89" i="77" s="1"/>
  <c r="N89" i="77"/>
  <c r="B112" i="46"/>
  <c r="F112" i="46"/>
  <c r="F109" i="78"/>
  <c r="B109" i="78"/>
  <c r="I111" i="54"/>
  <c r="H111" i="54"/>
  <c r="F107" i="87"/>
  <c r="B107" i="87"/>
  <c r="I116" i="27"/>
  <c r="H116" i="27"/>
  <c r="B117" i="69"/>
  <c r="F117" i="69"/>
  <c r="O88" i="43"/>
  <c r="O89" i="43" s="1"/>
  <c r="N89" i="43"/>
  <c r="H112" i="45"/>
  <c r="I112" i="45"/>
  <c r="I113" i="43"/>
  <c r="H113" i="43"/>
  <c r="I113" i="73"/>
  <c r="H113" i="73"/>
  <c r="O88" i="3"/>
  <c r="O89" i="3" s="1"/>
  <c r="N89" i="3"/>
  <c r="I109" i="66"/>
  <c r="H109" i="66"/>
  <c r="H106" i="94"/>
  <c r="I106" i="94"/>
  <c r="N89" i="91"/>
  <c r="O88" i="91"/>
  <c r="O89" i="91" s="1"/>
  <c r="N89" i="89"/>
  <c r="O88" i="89"/>
  <c r="O89" i="89" s="1"/>
  <c r="F111" i="63"/>
  <c r="B111" i="63"/>
  <c r="H115" i="32"/>
  <c r="I115" i="32"/>
  <c r="B107" i="94"/>
  <c r="F107" i="94"/>
  <c r="O88" i="62"/>
  <c r="O89" i="62" s="1"/>
  <c r="N89" i="62"/>
  <c r="N89" i="22"/>
  <c r="O88" i="22"/>
  <c r="O89" i="22" s="1"/>
  <c r="O88" i="97"/>
  <c r="O89" i="97" s="1"/>
  <c r="N89" i="97"/>
  <c r="B112" i="53"/>
  <c r="F112" i="53"/>
  <c r="I104" i="97"/>
  <c r="H104" i="97"/>
  <c r="O88" i="55"/>
  <c r="O89" i="55" s="1"/>
  <c r="N89" i="55"/>
  <c r="O88" i="98"/>
  <c r="O89" i="98" s="1"/>
  <c r="N89" i="98"/>
  <c r="F108" i="80"/>
  <c r="B108" i="80"/>
  <c r="I116" i="70"/>
  <c r="H116" i="70"/>
  <c r="N89" i="78"/>
  <c r="O88" i="78"/>
  <c r="O89" i="78" s="1"/>
  <c r="N89" i="65"/>
  <c r="O88" i="65"/>
  <c r="O89" i="65" s="1"/>
  <c r="F115" i="19"/>
  <c r="B115" i="19"/>
  <c r="O88" i="72"/>
  <c r="O89" i="72" s="1"/>
  <c r="N89" i="72"/>
  <c r="B115" i="21"/>
  <c r="F115" i="21"/>
  <c r="I107" i="86"/>
  <c r="H107" i="86"/>
  <c r="I106" i="87"/>
  <c r="H106" i="87"/>
  <c r="H114" i="22"/>
  <c r="I114" i="22"/>
  <c r="G114" i="18"/>
  <c r="D115" i="18"/>
  <c r="E115" i="18"/>
  <c r="B117" i="27"/>
  <c r="F117" i="27"/>
  <c r="F107" i="91"/>
  <c r="B107" i="91"/>
  <c r="I116" i="69"/>
  <c r="H116" i="69"/>
  <c r="O88" i="30"/>
  <c r="O89" i="30" s="1"/>
  <c r="N89" i="30"/>
  <c r="B115" i="17"/>
  <c r="F115" i="17"/>
  <c r="O88" i="27"/>
  <c r="O89" i="27" s="1"/>
  <c r="N89" i="27"/>
  <c r="N89" i="42"/>
  <c r="O88" i="42"/>
  <c r="O89" i="42" s="1"/>
  <c r="H108" i="79"/>
  <c r="I108" i="79"/>
  <c r="F109" i="77"/>
  <c r="B109" i="77"/>
  <c r="I116" i="29"/>
  <c r="H116" i="29"/>
  <c r="H111" i="72"/>
  <c r="I111" i="72"/>
  <c r="B112" i="56"/>
  <c r="F112" i="56"/>
  <c r="H110" i="59"/>
  <c r="I110" i="59"/>
  <c r="N89" i="74"/>
  <c r="O88" i="74"/>
  <c r="O89" i="74" s="1"/>
  <c r="H107" i="80"/>
  <c r="I107" i="80"/>
  <c r="I106" i="89"/>
  <c r="J106" i="89" s="1"/>
  <c r="H106" i="89"/>
  <c r="O88" i="73"/>
  <c r="O89" i="73" s="1"/>
  <c r="N89" i="73"/>
  <c r="B116" i="32"/>
  <c r="F116" i="32"/>
  <c r="O88" i="66"/>
  <c r="O89" i="66" s="1"/>
  <c r="N89" i="66"/>
  <c r="O88" i="17"/>
  <c r="O89" i="17" s="1"/>
  <c r="N89" i="17"/>
  <c r="N89" i="58"/>
  <c r="O88" i="58"/>
  <c r="O89" i="58" s="1"/>
  <c r="O88" i="53"/>
  <c r="O89" i="53" s="1"/>
  <c r="N89" i="53"/>
  <c r="G115" i="31"/>
  <c r="D116" i="31"/>
  <c r="E116" i="31"/>
  <c r="F110" i="65"/>
  <c r="B110" i="65"/>
  <c r="I110" i="62"/>
  <c r="H110" i="62"/>
  <c r="F117" i="70"/>
  <c r="B117" i="70"/>
  <c r="O88" i="81"/>
  <c r="O89" i="81" s="1"/>
  <c r="N89" i="81"/>
  <c r="H114" i="19"/>
  <c r="I114" i="19"/>
  <c r="H114" i="21"/>
  <c r="I114" i="21"/>
  <c r="B108" i="86"/>
  <c r="F108" i="86"/>
  <c r="N88" i="93"/>
  <c r="J104" i="93"/>
  <c r="F107" i="92"/>
  <c r="B107" i="92"/>
  <c r="B115" i="22"/>
  <c r="F115" i="22"/>
  <c r="I106" i="91"/>
  <c r="H106" i="91"/>
  <c r="N89" i="92"/>
  <c r="O88" i="92"/>
  <c r="O89" i="92" s="1"/>
  <c r="H114" i="17"/>
  <c r="I114" i="17"/>
  <c r="N89" i="39"/>
  <c r="O88" i="39"/>
  <c r="O89" i="39" s="1"/>
  <c r="D106" i="95"/>
  <c r="G105" i="95"/>
  <c r="E106" i="95"/>
  <c r="F109" i="79"/>
  <c r="B109" i="79"/>
  <c r="H108" i="77"/>
  <c r="I108" i="77"/>
  <c r="I36" i="36"/>
  <c r="J109" i="67" l="1"/>
  <c r="J116" i="27"/>
  <c r="J107" i="80"/>
  <c r="J116" i="29"/>
  <c r="J109" i="65"/>
  <c r="J111" i="53"/>
  <c r="J108" i="77"/>
  <c r="J106" i="87"/>
  <c r="J107" i="83"/>
  <c r="V36" i="36"/>
  <c r="V93" i="36" s="1"/>
  <c r="I93" i="36"/>
  <c r="D110" i="79"/>
  <c r="G109" i="79"/>
  <c r="E110" i="79"/>
  <c r="G111" i="63"/>
  <c r="D112" i="63"/>
  <c r="E112" i="63"/>
  <c r="D112" i="62"/>
  <c r="G111" i="62"/>
  <c r="E112" i="62"/>
  <c r="B116" i="31"/>
  <c r="F116" i="31"/>
  <c r="J116" i="69"/>
  <c r="J114" i="22"/>
  <c r="J106" i="88"/>
  <c r="J113" i="41"/>
  <c r="I110" i="61"/>
  <c r="H110" i="61"/>
  <c r="J111" i="55"/>
  <c r="J107" i="82"/>
  <c r="N89" i="99"/>
  <c r="O88" i="99"/>
  <c r="O89" i="99" s="1"/>
  <c r="G116" i="24"/>
  <c r="D117" i="24"/>
  <c r="E117" i="24"/>
  <c r="J113" i="74"/>
  <c r="G109" i="75"/>
  <c r="D110" i="75"/>
  <c r="E110" i="75"/>
  <c r="O88" i="61"/>
  <c r="O89" i="61" s="1"/>
  <c r="N89" i="61"/>
  <c r="D113" i="57"/>
  <c r="G112" i="57"/>
  <c r="E113" i="57"/>
  <c r="G114" i="42"/>
  <c r="D115" i="42"/>
  <c r="E115" i="42"/>
  <c r="D116" i="3"/>
  <c r="G115" i="3"/>
  <c r="E116" i="3"/>
  <c r="J110" i="63"/>
  <c r="D106" i="97"/>
  <c r="G105" i="97"/>
  <c r="E106" i="97"/>
  <c r="J109" i="66"/>
  <c r="G112" i="58"/>
  <c r="D113" i="58"/>
  <c r="E113" i="58"/>
  <c r="N89" i="93"/>
  <c r="O88" i="93"/>
  <c r="O89" i="93" s="1"/>
  <c r="I105" i="95"/>
  <c r="H105" i="95"/>
  <c r="D109" i="86"/>
  <c r="G108" i="86"/>
  <c r="E109" i="86"/>
  <c r="J116" i="70"/>
  <c r="J104" i="97"/>
  <c r="J111" i="54"/>
  <c r="D109" i="85"/>
  <c r="G108" i="85"/>
  <c r="E109" i="85"/>
  <c r="G112" i="55"/>
  <c r="D113" i="55"/>
  <c r="E113" i="55"/>
  <c r="G108" i="82"/>
  <c r="D109" i="82"/>
  <c r="E109" i="82"/>
  <c r="J113" i="39"/>
  <c r="D111" i="66"/>
  <c r="G110" i="66"/>
  <c r="E111" i="66"/>
  <c r="J108" i="76"/>
  <c r="D112" i="64"/>
  <c r="G111" i="64"/>
  <c r="E112" i="64"/>
  <c r="N89" i="20"/>
  <c r="O88" i="20"/>
  <c r="O89" i="20" s="1"/>
  <c r="H115" i="31"/>
  <c r="I115" i="31"/>
  <c r="B106" i="95"/>
  <c r="F106" i="95"/>
  <c r="J106" i="91"/>
  <c r="G117" i="70"/>
  <c r="D118" i="70"/>
  <c r="E118" i="70"/>
  <c r="D117" i="32"/>
  <c r="G116" i="32"/>
  <c r="E117" i="32"/>
  <c r="G107" i="91"/>
  <c r="D108" i="91"/>
  <c r="E108" i="91"/>
  <c r="G112" i="53"/>
  <c r="D113" i="53"/>
  <c r="E113" i="53"/>
  <c r="G107" i="94"/>
  <c r="D108" i="94"/>
  <c r="E108" i="94"/>
  <c r="D118" i="69"/>
  <c r="G117" i="69"/>
  <c r="E118" i="69"/>
  <c r="D108" i="89"/>
  <c r="G107" i="89"/>
  <c r="E108" i="89"/>
  <c r="J117" i="28"/>
  <c r="F115" i="20"/>
  <c r="B115" i="20"/>
  <c r="J111" i="46"/>
  <c r="G114" i="41"/>
  <c r="D115" i="41"/>
  <c r="E115" i="41"/>
  <c r="D110" i="76"/>
  <c r="G109" i="76"/>
  <c r="E110" i="76"/>
  <c r="G105" i="98"/>
  <c r="D106" i="98"/>
  <c r="E106" i="98"/>
  <c r="J115" i="24"/>
  <c r="F111" i="60"/>
  <c r="B111" i="60"/>
  <c r="H114" i="18"/>
  <c r="I114" i="18"/>
  <c r="H115" i="23"/>
  <c r="I115" i="23"/>
  <c r="G108" i="83"/>
  <c r="D109" i="83"/>
  <c r="E109" i="83"/>
  <c r="D115" i="73"/>
  <c r="G114" i="73"/>
  <c r="E115" i="73"/>
  <c r="J111" i="56"/>
  <c r="J111" i="72"/>
  <c r="D116" i="22"/>
  <c r="G115" i="22"/>
  <c r="E116" i="22"/>
  <c r="J114" i="21"/>
  <c r="D116" i="17"/>
  <c r="G115" i="17"/>
  <c r="E116" i="17"/>
  <c r="G117" i="27"/>
  <c r="D118" i="27"/>
  <c r="E118" i="27"/>
  <c r="D116" i="19"/>
  <c r="G115" i="19"/>
  <c r="E116" i="19"/>
  <c r="G108" i="80"/>
  <c r="D109" i="80"/>
  <c r="E109" i="80"/>
  <c r="G109" i="78"/>
  <c r="D110" i="78"/>
  <c r="E110" i="78"/>
  <c r="N89" i="60"/>
  <c r="O88" i="60"/>
  <c r="O89" i="60" s="1"/>
  <c r="J115" i="71"/>
  <c r="G112" i="54"/>
  <c r="D113" i="54"/>
  <c r="E113" i="54"/>
  <c r="N18" i="2"/>
  <c r="G116" i="71"/>
  <c r="D117" i="71"/>
  <c r="E117" i="71"/>
  <c r="D108" i="88"/>
  <c r="G107" i="88"/>
  <c r="E108" i="88"/>
  <c r="I114" i="20"/>
  <c r="H114" i="20"/>
  <c r="D118" i="29"/>
  <c r="G117" i="29"/>
  <c r="E118" i="29"/>
  <c r="D108" i="84"/>
  <c r="G107" i="84"/>
  <c r="E108" i="84"/>
  <c r="G108" i="81"/>
  <c r="D109" i="81"/>
  <c r="E109" i="81"/>
  <c r="G110" i="68"/>
  <c r="D111" i="68"/>
  <c r="E111" i="68"/>
  <c r="D114" i="45"/>
  <c r="G113" i="45"/>
  <c r="E114" i="45"/>
  <c r="J105" i="96"/>
  <c r="G114" i="74"/>
  <c r="D115" i="74"/>
  <c r="E115" i="74"/>
  <c r="J107" i="81"/>
  <c r="J113" i="42"/>
  <c r="B106" i="93"/>
  <c r="F106" i="93"/>
  <c r="I110" i="60"/>
  <c r="H110" i="60"/>
  <c r="J111" i="58"/>
  <c r="N89" i="95"/>
  <c r="O88" i="95"/>
  <c r="O89" i="95" s="1"/>
  <c r="J114" i="3"/>
  <c r="J112" i="45"/>
  <c r="J110" i="59"/>
  <c r="D110" i="77"/>
  <c r="G109" i="77"/>
  <c r="E110" i="77"/>
  <c r="J115" i="32"/>
  <c r="J106" i="94"/>
  <c r="J113" i="73"/>
  <c r="D113" i="46"/>
  <c r="G112" i="46"/>
  <c r="E113" i="46"/>
  <c r="J116" i="30"/>
  <c r="D115" i="39"/>
  <c r="G114" i="39"/>
  <c r="E115" i="39"/>
  <c r="J108" i="78"/>
  <c r="G117" i="30"/>
  <c r="D118" i="30"/>
  <c r="E118" i="30"/>
  <c r="J106" i="84"/>
  <c r="J104" i="98"/>
  <c r="O88" i="18"/>
  <c r="O89" i="18" s="1"/>
  <c r="N89" i="18"/>
  <c r="J111" i="57"/>
  <c r="H105" i="93"/>
  <c r="I105" i="93"/>
  <c r="N89" i="23"/>
  <c r="O88" i="23"/>
  <c r="O89" i="23" s="1"/>
  <c r="J114" i="19"/>
  <c r="J108" i="79"/>
  <c r="D108" i="90"/>
  <c r="G107" i="90"/>
  <c r="E108" i="90"/>
  <c r="B105" i="99"/>
  <c r="F105" i="99"/>
  <c r="G106" i="96"/>
  <c r="D107" i="96"/>
  <c r="E107" i="96"/>
  <c r="D111" i="67"/>
  <c r="G110" i="67"/>
  <c r="E111" i="67"/>
  <c r="J114" i="34"/>
  <c r="N88" i="34"/>
  <c r="J113" i="44"/>
  <c r="J107" i="85"/>
  <c r="G111" i="59"/>
  <c r="D112" i="59"/>
  <c r="E112" i="59"/>
  <c r="D108" i="87"/>
  <c r="G107" i="87"/>
  <c r="E108" i="87"/>
  <c r="B111" i="61"/>
  <c r="F111" i="61"/>
  <c r="J110" i="62"/>
  <c r="J114" i="17"/>
  <c r="J107" i="86"/>
  <c r="D108" i="92"/>
  <c r="G107" i="92"/>
  <c r="E108" i="92"/>
  <c r="G110" i="65"/>
  <c r="D111" i="65"/>
  <c r="E111" i="65"/>
  <c r="G112" i="56"/>
  <c r="D113" i="56"/>
  <c r="E113" i="56"/>
  <c r="F115" i="18"/>
  <c r="B115" i="18"/>
  <c r="D116" i="21"/>
  <c r="G115" i="21"/>
  <c r="E116" i="21"/>
  <c r="J113" i="43"/>
  <c r="J106" i="90"/>
  <c r="J109" i="68"/>
  <c r="D119" i="28"/>
  <c r="G118" i="28"/>
  <c r="E119" i="28"/>
  <c r="H104" i="99"/>
  <c r="I104" i="99"/>
  <c r="B116" i="23"/>
  <c r="F116" i="23"/>
  <c r="G114" i="43"/>
  <c r="D115" i="43"/>
  <c r="E115" i="43"/>
  <c r="O88" i="31"/>
  <c r="O89" i="31" s="1"/>
  <c r="N89" i="31"/>
  <c r="G114" i="44"/>
  <c r="D115" i="44"/>
  <c r="E115" i="44"/>
  <c r="J108" i="75"/>
  <c r="G112" i="72"/>
  <c r="D113" i="72"/>
  <c r="E113" i="72"/>
  <c r="G115" i="34"/>
  <c r="D116" i="34"/>
  <c r="E116" i="34"/>
  <c r="J110" i="64"/>
  <c r="J105" i="93" l="1"/>
  <c r="F115" i="44"/>
  <c r="J105" i="95"/>
  <c r="J104" i="99"/>
  <c r="H114" i="74"/>
  <c r="I114" i="74"/>
  <c r="I112" i="55"/>
  <c r="H112" i="55"/>
  <c r="I116" i="24"/>
  <c r="H116" i="24"/>
  <c r="H114" i="43"/>
  <c r="I114" i="43"/>
  <c r="N89" i="34"/>
  <c r="O88" i="34"/>
  <c r="O89" i="34" s="1"/>
  <c r="O18" i="2"/>
  <c r="B116" i="34"/>
  <c r="F116" i="34"/>
  <c r="E116" i="44"/>
  <c r="G115" i="44"/>
  <c r="D116" i="44"/>
  <c r="D116" i="18"/>
  <c r="G115" i="18"/>
  <c r="E116" i="18"/>
  <c r="H107" i="92"/>
  <c r="I107" i="92"/>
  <c r="D112" i="61"/>
  <c r="G111" i="61"/>
  <c r="E112" i="61"/>
  <c r="F115" i="74"/>
  <c r="B115" i="74"/>
  <c r="H110" i="68"/>
  <c r="I110" i="68"/>
  <c r="H117" i="29"/>
  <c r="I117" i="29"/>
  <c r="F117" i="71"/>
  <c r="B117" i="71"/>
  <c r="B116" i="17"/>
  <c r="F116" i="17"/>
  <c r="I108" i="83"/>
  <c r="H108" i="83"/>
  <c r="B110" i="76"/>
  <c r="F110" i="76"/>
  <c r="I107" i="91"/>
  <c r="H107" i="91"/>
  <c r="G106" i="95"/>
  <c r="D107" i="95"/>
  <c r="E107" i="95"/>
  <c r="F111" i="66"/>
  <c r="B111" i="66"/>
  <c r="B113" i="55"/>
  <c r="F113" i="55"/>
  <c r="F116" i="3"/>
  <c r="B116" i="3"/>
  <c r="B117" i="24"/>
  <c r="F117" i="24"/>
  <c r="J110" i="61"/>
  <c r="D117" i="31"/>
  <c r="G116" i="31"/>
  <c r="E117" i="31"/>
  <c r="I114" i="44"/>
  <c r="H114" i="44"/>
  <c r="B118" i="30"/>
  <c r="F118" i="30"/>
  <c r="J110" i="60"/>
  <c r="F108" i="94"/>
  <c r="B108" i="94"/>
  <c r="F113" i="56"/>
  <c r="B113" i="56"/>
  <c r="H111" i="59"/>
  <c r="I111" i="59"/>
  <c r="B111" i="67"/>
  <c r="F111" i="67"/>
  <c r="I107" i="90"/>
  <c r="H107" i="90"/>
  <c r="I117" i="30"/>
  <c r="H117" i="30"/>
  <c r="H112" i="46"/>
  <c r="I112" i="46"/>
  <c r="F110" i="77"/>
  <c r="B110" i="77"/>
  <c r="D107" i="93"/>
  <c r="G106" i="93"/>
  <c r="E107" i="93"/>
  <c r="F109" i="81"/>
  <c r="B109" i="81"/>
  <c r="R134" i="2"/>
  <c r="N19" i="2"/>
  <c r="N20" i="2" s="1"/>
  <c r="B116" i="19"/>
  <c r="F116" i="19"/>
  <c r="F115" i="41"/>
  <c r="B115" i="41"/>
  <c r="H107" i="94"/>
  <c r="I107" i="94"/>
  <c r="H116" i="32"/>
  <c r="I116" i="32"/>
  <c r="J116" i="32" s="1"/>
  <c r="J115" i="31"/>
  <c r="I111" i="64"/>
  <c r="H111" i="64"/>
  <c r="H105" i="97"/>
  <c r="I105" i="97"/>
  <c r="F115" i="42"/>
  <c r="B115" i="42"/>
  <c r="I111" i="63"/>
  <c r="H111" i="63"/>
  <c r="F108" i="92"/>
  <c r="B108" i="92"/>
  <c r="I115" i="19"/>
  <c r="H115" i="19"/>
  <c r="B112" i="63"/>
  <c r="F112" i="63"/>
  <c r="B113" i="72"/>
  <c r="F113" i="72"/>
  <c r="I107" i="87"/>
  <c r="H107" i="87"/>
  <c r="B108" i="90"/>
  <c r="F108" i="90"/>
  <c r="F113" i="46"/>
  <c r="B113" i="46"/>
  <c r="H108" i="81"/>
  <c r="I108" i="81"/>
  <c r="J114" i="20"/>
  <c r="B110" i="78"/>
  <c r="F110" i="78"/>
  <c r="J114" i="18"/>
  <c r="H114" i="41"/>
  <c r="I114" i="41"/>
  <c r="H107" i="89"/>
  <c r="I107" i="89"/>
  <c r="B117" i="32"/>
  <c r="F117" i="32"/>
  <c r="B112" i="64"/>
  <c r="F112" i="64"/>
  <c r="H108" i="85"/>
  <c r="I108" i="85"/>
  <c r="I108" i="86"/>
  <c r="H108" i="86"/>
  <c r="B113" i="58"/>
  <c r="F113" i="58"/>
  <c r="B106" i="97"/>
  <c r="F106" i="97"/>
  <c r="I114" i="42"/>
  <c r="H114" i="42"/>
  <c r="B110" i="75"/>
  <c r="F110" i="75"/>
  <c r="B112" i="59"/>
  <c r="F112" i="59"/>
  <c r="H109" i="77"/>
  <c r="I109" i="77"/>
  <c r="I112" i="56"/>
  <c r="H112" i="56"/>
  <c r="I112" i="72"/>
  <c r="H112" i="72"/>
  <c r="I118" i="28"/>
  <c r="H118" i="28"/>
  <c r="F108" i="87"/>
  <c r="B108" i="87"/>
  <c r="I113" i="45"/>
  <c r="H113" i="45"/>
  <c r="F113" i="54"/>
  <c r="B113" i="54"/>
  <c r="H109" i="78"/>
  <c r="I109" i="78"/>
  <c r="F118" i="27"/>
  <c r="B118" i="27"/>
  <c r="I115" i="22"/>
  <c r="H115" i="22"/>
  <c r="I114" i="73"/>
  <c r="H114" i="73"/>
  <c r="B106" i="98"/>
  <c r="F106" i="98"/>
  <c r="B108" i="89"/>
  <c r="F108" i="89"/>
  <c r="F113" i="53"/>
  <c r="B113" i="53"/>
  <c r="F109" i="85"/>
  <c r="B109" i="85"/>
  <c r="F109" i="86"/>
  <c r="B109" i="86"/>
  <c r="H112" i="58"/>
  <c r="I112" i="58"/>
  <c r="I109" i="75"/>
  <c r="H109" i="75"/>
  <c r="H109" i="79"/>
  <c r="I109" i="79"/>
  <c r="H115" i="34"/>
  <c r="I115" i="34"/>
  <c r="H116" i="71"/>
  <c r="I116" i="71"/>
  <c r="B115" i="43"/>
  <c r="F115" i="43"/>
  <c r="B119" i="28"/>
  <c r="F119" i="28"/>
  <c r="I115" i="21"/>
  <c r="H115" i="21"/>
  <c r="F111" i="65"/>
  <c r="B111" i="65"/>
  <c r="B107" i="96"/>
  <c r="F107" i="96"/>
  <c r="H114" i="39"/>
  <c r="I114" i="39"/>
  <c r="B114" i="45"/>
  <c r="F114" i="45"/>
  <c r="I107" i="84"/>
  <c r="H107" i="84"/>
  <c r="I107" i="88"/>
  <c r="H107" i="88"/>
  <c r="I112" i="54"/>
  <c r="H112" i="54"/>
  <c r="H117" i="27"/>
  <c r="I117" i="27"/>
  <c r="B116" i="22"/>
  <c r="F116" i="22"/>
  <c r="B115" i="73"/>
  <c r="F115" i="73"/>
  <c r="I105" i="98"/>
  <c r="H105" i="98"/>
  <c r="H112" i="53"/>
  <c r="I112" i="53"/>
  <c r="B118" i="70"/>
  <c r="F118" i="70"/>
  <c r="B109" i="82"/>
  <c r="F109" i="82"/>
  <c r="I111" i="62"/>
  <c r="H111" i="62"/>
  <c r="B110" i="79"/>
  <c r="F110" i="79"/>
  <c r="B118" i="29"/>
  <c r="F118" i="29"/>
  <c r="J115" i="23"/>
  <c r="H110" i="65"/>
  <c r="I110" i="65"/>
  <c r="B115" i="39"/>
  <c r="F115" i="39"/>
  <c r="B108" i="84"/>
  <c r="F108" i="84"/>
  <c r="F109" i="80"/>
  <c r="B109" i="80"/>
  <c r="I117" i="69"/>
  <c r="H117" i="69"/>
  <c r="I117" i="70"/>
  <c r="H117" i="70"/>
  <c r="H108" i="82"/>
  <c r="I108" i="82"/>
  <c r="I112" i="57"/>
  <c r="H112" i="57"/>
  <c r="F112" i="62"/>
  <c r="B112" i="62"/>
  <c r="I110" i="67"/>
  <c r="H110" i="67"/>
  <c r="B116" i="21"/>
  <c r="F116" i="21"/>
  <c r="H106" i="96"/>
  <c r="I106" i="96"/>
  <c r="B108" i="88"/>
  <c r="F108" i="88"/>
  <c r="E117" i="23"/>
  <c r="G116" i="23"/>
  <c r="D117" i="23"/>
  <c r="G105" i="99"/>
  <c r="D106" i="99"/>
  <c r="E106" i="99"/>
  <c r="F111" i="68"/>
  <c r="B111" i="68"/>
  <c r="I108" i="80"/>
  <c r="H108" i="80"/>
  <c r="H115" i="17"/>
  <c r="I115" i="17"/>
  <c r="B109" i="83"/>
  <c r="F109" i="83"/>
  <c r="D112" i="60"/>
  <c r="G111" i="60"/>
  <c r="E112" i="60"/>
  <c r="I109" i="76"/>
  <c r="H109" i="76"/>
  <c r="D116" i="20"/>
  <c r="G115" i="20"/>
  <c r="E116" i="20"/>
  <c r="B118" i="69"/>
  <c r="F118" i="69"/>
  <c r="B108" i="91"/>
  <c r="F108" i="91"/>
  <c r="I110" i="66"/>
  <c r="H110" i="66"/>
  <c r="H115" i="3"/>
  <c r="I115" i="3"/>
  <c r="F113" i="57"/>
  <c r="B113" i="57"/>
  <c r="J105" i="98" l="1"/>
  <c r="J107" i="94"/>
  <c r="J107" i="92"/>
  <c r="J117" i="27"/>
  <c r="J117" i="29"/>
  <c r="J108" i="80"/>
  <c r="J110" i="67"/>
  <c r="J107" i="89"/>
  <c r="J106" i="96"/>
  <c r="J105" i="97"/>
  <c r="J108" i="82"/>
  <c r="D109" i="88"/>
  <c r="G108" i="88"/>
  <c r="E109" i="88"/>
  <c r="D111" i="77"/>
  <c r="G110" i="77"/>
  <c r="E111" i="77"/>
  <c r="D111" i="76"/>
  <c r="G110" i="76"/>
  <c r="E111" i="76"/>
  <c r="I111" i="61"/>
  <c r="H111" i="61"/>
  <c r="I115" i="44"/>
  <c r="H115" i="44"/>
  <c r="I115" i="20"/>
  <c r="H115" i="20"/>
  <c r="I94" i="36"/>
  <c r="J117" i="70"/>
  <c r="J112" i="53"/>
  <c r="J107" i="84"/>
  <c r="D112" i="65"/>
  <c r="G111" i="65"/>
  <c r="E112" i="65"/>
  <c r="J116" i="71"/>
  <c r="J112" i="58"/>
  <c r="G113" i="53"/>
  <c r="D114" i="53"/>
  <c r="E114" i="53"/>
  <c r="J115" i="22"/>
  <c r="J113" i="45"/>
  <c r="G110" i="75"/>
  <c r="D111" i="75"/>
  <c r="E111" i="75"/>
  <c r="D116" i="42"/>
  <c r="G115" i="42"/>
  <c r="E116" i="42"/>
  <c r="J112" i="46"/>
  <c r="J111" i="59"/>
  <c r="G118" i="30"/>
  <c r="D119" i="30"/>
  <c r="E119" i="30"/>
  <c r="F112" i="61"/>
  <c r="B112" i="61"/>
  <c r="G115" i="39"/>
  <c r="D116" i="39"/>
  <c r="E116" i="39"/>
  <c r="F116" i="20"/>
  <c r="B116" i="20"/>
  <c r="J115" i="17"/>
  <c r="B106" i="99"/>
  <c r="F106" i="99"/>
  <c r="J110" i="65"/>
  <c r="D115" i="45"/>
  <c r="G114" i="45"/>
  <c r="E115" i="45"/>
  <c r="G108" i="89"/>
  <c r="D109" i="89"/>
  <c r="E109" i="89"/>
  <c r="J108" i="86"/>
  <c r="J107" i="87"/>
  <c r="J115" i="19"/>
  <c r="G117" i="24"/>
  <c r="D118" i="24"/>
  <c r="E118" i="24"/>
  <c r="D112" i="66"/>
  <c r="G111" i="66"/>
  <c r="E112" i="66"/>
  <c r="J110" i="68"/>
  <c r="D117" i="34"/>
  <c r="G116" i="34"/>
  <c r="E117" i="34"/>
  <c r="J116" i="24"/>
  <c r="J109" i="75"/>
  <c r="J110" i="66"/>
  <c r="I105" i="99"/>
  <c r="H105" i="99"/>
  <c r="G112" i="62"/>
  <c r="D113" i="62"/>
  <c r="E113" i="62"/>
  <c r="J117" i="69"/>
  <c r="J111" i="62"/>
  <c r="J115" i="21"/>
  <c r="J115" i="34"/>
  <c r="D119" i="27"/>
  <c r="G118" i="27"/>
  <c r="E119" i="27"/>
  <c r="D109" i="87"/>
  <c r="G108" i="87"/>
  <c r="E109" i="87"/>
  <c r="J112" i="56"/>
  <c r="J108" i="85"/>
  <c r="J114" i="41"/>
  <c r="J108" i="81"/>
  <c r="G113" i="72"/>
  <c r="D114" i="72"/>
  <c r="E114" i="72"/>
  <c r="G109" i="81"/>
  <c r="D110" i="81"/>
  <c r="E110" i="81"/>
  <c r="J108" i="83"/>
  <c r="D110" i="83"/>
  <c r="G109" i="83"/>
  <c r="E110" i="83"/>
  <c r="G110" i="79"/>
  <c r="D111" i="79"/>
  <c r="E111" i="79"/>
  <c r="G116" i="22"/>
  <c r="D117" i="22"/>
  <c r="E117" i="22"/>
  <c r="G108" i="91"/>
  <c r="D109" i="91"/>
  <c r="E109" i="91"/>
  <c r="J109" i="76"/>
  <c r="G109" i="82"/>
  <c r="D110" i="82"/>
  <c r="E110" i="82"/>
  <c r="J114" i="39"/>
  <c r="G119" i="28"/>
  <c r="D120" i="28"/>
  <c r="E120" i="28"/>
  <c r="D110" i="86"/>
  <c r="G109" i="86"/>
  <c r="E110" i="86"/>
  <c r="D107" i="98"/>
  <c r="G106" i="98"/>
  <c r="E107" i="98"/>
  <c r="J109" i="78"/>
  <c r="J109" i="77"/>
  <c r="J114" i="42"/>
  <c r="J117" i="30"/>
  <c r="G113" i="56"/>
  <c r="D114" i="56"/>
  <c r="E114" i="56"/>
  <c r="J114" i="44"/>
  <c r="B107" i="95"/>
  <c r="F107" i="95"/>
  <c r="G116" i="17"/>
  <c r="D117" i="17"/>
  <c r="E117" i="17"/>
  <c r="O19" i="2"/>
  <c r="R135" i="2"/>
  <c r="P18" i="2"/>
  <c r="P19" i="2" s="1"/>
  <c r="P20" i="2" s="1"/>
  <c r="J112" i="55"/>
  <c r="F117" i="23"/>
  <c r="B117" i="23"/>
  <c r="D110" i="80"/>
  <c r="G109" i="80"/>
  <c r="E110" i="80"/>
  <c r="J112" i="54"/>
  <c r="J109" i="79"/>
  <c r="J118" i="28"/>
  <c r="D107" i="97"/>
  <c r="G106" i="97"/>
  <c r="E107" i="97"/>
  <c r="D113" i="64"/>
  <c r="G112" i="64"/>
  <c r="E113" i="64"/>
  <c r="D109" i="92"/>
  <c r="G108" i="92"/>
  <c r="E109" i="92"/>
  <c r="J111" i="64"/>
  <c r="G115" i="41"/>
  <c r="D116" i="41"/>
  <c r="E116" i="41"/>
  <c r="H106" i="93"/>
  <c r="I106" i="93"/>
  <c r="G116" i="3"/>
  <c r="D117" i="3"/>
  <c r="E117" i="3"/>
  <c r="I106" i="95"/>
  <c r="H106" i="95"/>
  <c r="G115" i="74"/>
  <c r="D116" i="74"/>
  <c r="E116" i="74"/>
  <c r="I115" i="18"/>
  <c r="H115" i="18"/>
  <c r="J114" i="74"/>
  <c r="J112" i="57"/>
  <c r="G118" i="69"/>
  <c r="D119" i="69"/>
  <c r="E119" i="69"/>
  <c r="H116" i="23"/>
  <c r="I116" i="23"/>
  <c r="D109" i="84"/>
  <c r="G108" i="84"/>
  <c r="E109" i="84"/>
  <c r="G118" i="29"/>
  <c r="D119" i="29"/>
  <c r="E119" i="29"/>
  <c r="D116" i="73"/>
  <c r="G115" i="73"/>
  <c r="E116" i="73"/>
  <c r="D108" i="96"/>
  <c r="G107" i="96"/>
  <c r="E108" i="96"/>
  <c r="G115" i="43"/>
  <c r="D116" i="43"/>
  <c r="E116" i="43"/>
  <c r="G109" i="85"/>
  <c r="D110" i="85"/>
  <c r="E110" i="85"/>
  <c r="G112" i="59"/>
  <c r="D113" i="59"/>
  <c r="E113" i="59"/>
  <c r="D114" i="46"/>
  <c r="G113" i="46"/>
  <c r="E114" i="46"/>
  <c r="G112" i="63"/>
  <c r="D113" i="63"/>
  <c r="E113" i="63"/>
  <c r="G116" i="19"/>
  <c r="D117" i="19"/>
  <c r="E117" i="19"/>
  <c r="B107" i="93"/>
  <c r="F107" i="93"/>
  <c r="J107" i="90"/>
  <c r="D109" i="94"/>
  <c r="G108" i="94"/>
  <c r="E109" i="94"/>
  <c r="H116" i="31"/>
  <c r="I116" i="31"/>
  <c r="B116" i="18"/>
  <c r="F116" i="18"/>
  <c r="G116" i="21"/>
  <c r="D117" i="21"/>
  <c r="E117" i="21"/>
  <c r="D114" i="57"/>
  <c r="G113" i="57"/>
  <c r="E114" i="57"/>
  <c r="I111" i="60"/>
  <c r="H111" i="60"/>
  <c r="J115" i="3"/>
  <c r="B112" i="60"/>
  <c r="F112" i="60"/>
  <c r="D112" i="68"/>
  <c r="G111" i="68"/>
  <c r="E112" i="68"/>
  <c r="G118" i="70"/>
  <c r="D119" i="70"/>
  <c r="E119" i="70"/>
  <c r="J107" i="88"/>
  <c r="J114" i="73"/>
  <c r="D114" i="54"/>
  <c r="G113" i="54"/>
  <c r="E114" i="54"/>
  <c r="J112" i="72"/>
  <c r="D114" i="58"/>
  <c r="G113" i="58"/>
  <c r="E114" i="58"/>
  <c r="D118" i="32"/>
  <c r="G117" i="32"/>
  <c r="E118" i="32"/>
  <c r="D111" i="78"/>
  <c r="G110" i="78"/>
  <c r="E111" i="78"/>
  <c r="G108" i="90"/>
  <c r="D109" i="90"/>
  <c r="E109" i="90"/>
  <c r="J111" i="63"/>
  <c r="D112" i="67"/>
  <c r="G111" i="67"/>
  <c r="E112" i="67"/>
  <c r="F117" i="31"/>
  <c r="B117" i="31"/>
  <c r="G113" i="55"/>
  <c r="D114" i="55"/>
  <c r="E114" i="55"/>
  <c r="J107" i="91"/>
  <c r="G117" i="71"/>
  <c r="D118" i="71"/>
  <c r="E118" i="71"/>
  <c r="B116" i="44"/>
  <c r="F116" i="44"/>
  <c r="J114" i="43"/>
  <c r="J105" i="99" l="1"/>
  <c r="J106" i="95"/>
  <c r="F110" i="86"/>
  <c r="B110" i="86"/>
  <c r="B109" i="90"/>
  <c r="F109" i="90"/>
  <c r="B112" i="68"/>
  <c r="F112" i="68"/>
  <c r="I113" i="57"/>
  <c r="H113" i="57"/>
  <c r="J116" i="31"/>
  <c r="F114" i="46"/>
  <c r="B114" i="46"/>
  <c r="B116" i="43"/>
  <c r="F116" i="43"/>
  <c r="J115" i="18"/>
  <c r="I116" i="3"/>
  <c r="H116" i="3"/>
  <c r="I108" i="92"/>
  <c r="H108" i="92"/>
  <c r="H109" i="80"/>
  <c r="I109" i="80"/>
  <c r="J109" i="80" s="1"/>
  <c r="F110" i="81"/>
  <c r="B110" i="81"/>
  <c r="F119" i="27"/>
  <c r="B119" i="27"/>
  <c r="H116" i="34"/>
  <c r="I116" i="34"/>
  <c r="B118" i="24"/>
  <c r="F118" i="24"/>
  <c r="I108" i="89"/>
  <c r="H108" i="89"/>
  <c r="I115" i="42"/>
  <c r="H115" i="42"/>
  <c r="F111" i="76"/>
  <c r="B111" i="76"/>
  <c r="B118" i="32"/>
  <c r="F118" i="32"/>
  <c r="I113" i="46"/>
  <c r="H113" i="46"/>
  <c r="I116" i="22"/>
  <c r="H116" i="22"/>
  <c r="I118" i="27"/>
  <c r="H118" i="27"/>
  <c r="G117" i="31"/>
  <c r="D118" i="31"/>
  <c r="E118" i="31"/>
  <c r="I108" i="90"/>
  <c r="J108" i="90" s="1"/>
  <c r="H108" i="90"/>
  <c r="H113" i="58"/>
  <c r="I113" i="58"/>
  <c r="G112" i="60"/>
  <c r="D113" i="60"/>
  <c r="E113" i="60"/>
  <c r="B114" i="57"/>
  <c r="F114" i="57"/>
  <c r="B117" i="19"/>
  <c r="F117" i="19"/>
  <c r="I115" i="43"/>
  <c r="H115" i="43"/>
  <c r="B119" i="29"/>
  <c r="F119" i="29"/>
  <c r="B119" i="69"/>
  <c r="F119" i="69"/>
  <c r="J106" i="93"/>
  <c r="B109" i="92"/>
  <c r="F109" i="92"/>
  <c r="B110" i="80"/>
  <c r="F110" i="80"/>
  <c r="F114" i="56"/>
  <c r="B114" i="56"/>
  <c r="B120" i="28"/>
  <c r="F120" i="28"/>
  <c r="F111" i="79"/>
  <c r="B111" i="79"/>
  <c r="I109" i="81"/>
  <c r="H109" i="81"/>
  <c r="B117" i="34"/>
  <c r="F117" i="34"/>
  <c r="I117" i="24"/>
  <c r="H117" i="24"/>
  <c r="F119" i="30"/>
  <c r="B119" i="30"/>
  <c r="F116" i="42"/>
  <c r="B116" i="42"/>
  <c r="I111" i="65"/>
  <c r="H111" i="65"/>
  <c r="J115" i="20"/>
  <c r="H111" i="68"/>
  <c r="I111" i="68"/>
  <c r="B107" i="97"/>
  <c r="F107" i="97"/>
  <c r="B109" i="89"/>
  <c r="F109" i="89"/>
  <c r="D113" i="61"/>
  <c r="G112" i="61"/>
  <c r="E113" i="61"/>
  <c r="F118" i="71"/>
  <c r="B118" i="71"/>
  <c r="I116" i="19"/>
  <c r="H116" i="19"/>
  <c r="H118" i="29"/>
  <c r="I118" i="29"/>
  <c r="J118" i="29" s="1"/>
  <c r="F117" i="17"/>
  <c r="B117" i="17"/>
  <c r="I113" i="56"/>
  <c r="H113" i="56"/>
  <c r="I119" i="28"/>
  <c r="H119" i="28"/>
  <c r="H110" i="79"/>
  <c r="I110" i="79"/>
  <c r="I114" i="45"/>
  <c r="H114" i="45"/>
  <c r="D117" i="20"/>
  <c r="G116" i="20"/>
  <c r="E117" i="20"/>
  <c r="H118" i="30"/>
  <c r="I118" i="30"/>
  <c r="F114" i="53"/>
  <c r="B114" i="53"/>
  <c r="F112" i="65"/>
  <c r="B112" i="65"/>
  <c r="I110" i="77"/>
  <c r="H110" i="77"/>
  <c r="I109" i="82"/>
  <c r="H109" i="82"/>
  <c r="F114" i="58"/>
  <c r="B114" i="58"/>
  <c r="F113" i="59"/>
  <c r="B113" i="59"/>
  <c r="H118" i="69"/>
  <c r="I118" i="69"/>
  <c r="F116" i="74"/>
  <c r="B116" i="74"/>
  <c r="I117" i="71"/>
  <c r="H117" i="71"/>
  <c r="H111" i="67"/>
  <c r="I111" i="67"/>
  <c r="H110" i="78"/>
  <c r="I110" i="78"/>
  <c r="F117" i="21"/>
  <c r="B117" i="21"/>
  <c r="I108" i="94"/>
  <c r="H108" i="94"/>
  <c r="H112" i="59"/>
  <c r="I112" i="59"/>
  <c r="I107" i="96"/>
  <c r="H107" i="96"/>
  <c r="I115" i="74"/>
  <c r="H115" i="74"/>
  <c r="H112" i="64"/>
  <c r="I112" i="64"/>
  <c r="D118" i="23"/>
  <c r="G117" i="23"/>
  <c r="E118" i="23"/>
  <c r="H116" i="17"/>
  <c r="I116" i="17"/>
  <c r="I106" i="98"/>
  <c r="H106" i="98"/>
  <c r="F109" i="91"/>
  <c r="B109" i="91"/>
  <c r="B114" i="72"/>
  <c r="F114" i="72"/>
  <c r="B113" i="62"/>
  <c r="F113" i="62"/>
  <c r="B115" i="45"/>
  <c r="F115" i="45"/>
  <c r="B111" i="75"/>
  <c r="F111" i="75"/>
  <c r="H113" i="53"/>
  <c r="I113" i="53"/>
  <c r="J115" i="44"/>
  <c r="F111" i="77"/>
  <c r="B111" i="77"/>
  <c r="B116" i="73"/>
  <c r="F116" i="73"/>
  <c r="B112" i="67"/>
  <c r="F112" i="67"/>
  <c r="B111" i="78"/>
  <c r="F111" i="78"/>
  <c r="B119" i="70"/>
  <c r="F119" i="70"/>
  <c r="I116" i="21"/>
  <c r="H116" i="21"/>
  <c r="F109" i="94"/>
  <c r="B109" i="94"/>
  <c r="F113" i="63"/>
  <c r="B113" i="63"/>
  <c r="F108" i="96"/>
  <c r="B108" i="96"/>
  <c r="H108" i="84"/>
  <c r="I108" i="84"/>
  <c r="F116" i="41"/>
  <c r="B116" i="41"/>
  <c r="B113" i="64"/>
  <c r="F113" i="64"/>
  <c r="D108" i="95"/>
  <c r="G107" i="95"/>
  <c r="E108" i="95"/>
  <c r="B107" i="98"/>
  <c r="F107" i="98"/>
  <c r="H108" i="91"/>
  <c r="I108" i="91"/>
  <c r="H109" i="83"/>
  <c r="I109" i="83"/>
  <c r="H113" i="72"/>
  <c r="I113" i="72"/>
  <c r="I108" i="87"/>
  <c r="H108" i="87"/>
  <c r="I112" i="62"/>
  <c r="H112" i="62"/>
  <c r="B116" i="39"/>
  <c r="F116" i="39"/>
  <c r="H110" i="75"/>
  <c r="I110" i="75"/>
  <c r="F117" i="3"/>
  <c r="B117" i="3"/>
  <c r="I110" i="76"/>
  <c r="H110" i="76"/>
  <c r="H118" i="70"/>
  <c r="I118" i="70"/>
  <c r="I112" i="63"/>
  <c r="H112" i="63"/>
  <c r="F110" i="85"/>
  <c r="B110" i="85"/>
  <c r="F109" i="84"/>
  <c r="B109" i="84"/>
  <c r="I115" i="41"/>
  <c r="H115" i="41"/>
  <c r="F110" i="83"/>
  <c r="B110" i="83"/>
  <c r="F109" i="87"/>
  <c r="B109" i="87"/>
  <c r="I111" i="66"/>
  <c r="H111" i="66"/>
  <c r="G106" i="99"/>
  <c r="D107" i="99"/>
  <c r="E107" i="99"/>
  <c r="H115" i="39"/>
  <c r="I115" i="39"/>
  <c r="J111" i="61"/>
  <c r="H108" i="88"/>
  <c r="I108" i="88"/>
  <c r="D117" i="44"/>
  <c r="G116" i="44"/>
  <c r="E117" i="44"/>
  <c r="H113" i="55"/>
  <c r="I113" i="55"/>
  <c r="B114" i="54"/>
  <c r="F114" i="54"/>
  <c r="B114" i="55"/>
  <c r="F114" i="55"/>
  <c r="H117" i="32"/>
  <c r="I117" i="32"/>
  <c r="H113" i="54"/>
  <c r="I113" i="54"/>
  <c r="J111" i="60"/>
  <c r="D117" i="18"/>
  <c r="G116" i="18"/>
  <c r="E117" i="18"/>
  <c r="G107" i="93"/>
  <c r="D108" i="93"/>
  <c r="E108" i="93"/>
  <c r="H109" i="85"/>
  <c r="I109" i="85"/>
  <c r="I115" i="73"/>
  <c r="H115" i="73"/>
  <c r="J116" i="23"/>
  <c r="I106" i="97"/>
  <c r="H106" i="97"/>
  <c r="I109" i="86"/>
  <c r="H109" i="86"/>
  <c r="B110" i="82"/>
  <c r="F110" i="82"/>
  <c r="B117" i="22"/>
  <c r="F117" i="22"/>
  <c r="B112" i="66"/>
  <c r="F112" i="66"/>
  <c r="F109" i="88"/>
  <c r="B109" i="88"/>
  <c r="J117" i="32" l="1"/>
  <c r="J109" i="81"/>
  <c r="J107" i="96"/>
  <c r="J110" i="77"/>
  <c r="J111" i="67"/>
  <c r="J108" i="94"/>
  <c r="J109" i="86"/>
  <c r="J111" i="65"/>
  <c r="J109" i="83"/>
  <c r="J109" i="82"/>
  <c r="J117" i="71"/>
  <c r="G114" i="53"/>
  <c r="D115" i="53"/>
  <c r="E115" i="53"/>
  <c r="G119" i="69"/>
  <c r="D120" i="69"/>
  <c r="E120" i="69"/>
  <c r="H116" i="44"/>
  <c r="I116" i="44"/>
  <c r="G110" i="83"/>
  <c r="D111" i="83"/>
  <c r="E111" i="83"/>
  <c r="J112" i="63"/>
  <c r="H107" i="95"/>
  <c r="I107" i="95"/>
  <c r="G119" i="70"/>
  <c r="D120" i="70"/>
  <c r="E120" i="70"/>
  <c r="J106" i="98"/>
  <c r="J118" i="30"/>
  <c r="D110" i="89"/>
  <c r="G109" i="89"/>
  <c r="E110" i="89"/>
  <c r="G117" i="34"/>
  <c r="D118" i="34"/>
  <c r="E118" i="34"/>
  <c r="J113" i="46"/>
  <c r="J108" i="89"/>
  <c r="D111" i="81"/>
  <c r="G110" i="81"/>
  <c r="E111" i="81"/>
  <c r="J113" i="57"/>
  <c r="D115" i="56"/>
  <c r="G114" i="56"/>
  <c r="E115" i="56"/>
  <c r="G119" i="29"/>
  <c r="D120" i="29"/>
  <c r="E120" i="29"/>
  <c r="B118" i="31"/>
  <c r="F118" i="31"/>
  <c r="G118" i="32"/>
  <c r="D119" i="32"/>
  <c r="E119" i="32"/>
  <c r="G118" i="24"/>
  <c r="D119" i="24"/>
  <c r="E119" i="24"/>
  <c r="D117" i="43"/>
  <c r="G116" i="43"/>
  <c r="E117" i="43"/>
  <c r="D113" i="68"/>
  <c r="G112" i="68"/>
  <c r="E113" i="68"/>
  <c r="J113" i="72"/>
  <c r="J116" i="21"/>
  <c r="J110" i="79"/>
  <c r="B113" i="61"/>
  <c r="F113" i="61"/>
  <c r="J117" i="24"/>
  <c r="G114" i="57"/>
  <c r="D115" i="57"/>
  <c r="E115" i="57"/>
  <c r="I116" i="18"/>
  <c r="H116" i="18"/>
  <c r="D115" i="55"/>
  <c r="G114" i="55"/>
  <c r="E115" i="55"/>
  <c r="D109" i="96"/>
  <c r="G108" i="96"/>
  <c r="E109" i="96"/>
  <c r="D114" i="62"/>
  <c r="G113" i="62"/>
  <c r="E114" i="62"/>
  <c r="J115" i="74"/>
  <c r="G117" i="21"/>
  <c r="D118" i="21"/>
  <c r="E118" i="21"/>
  <c r="G116" i="74"/>
  <c r="D117" i="74"/>
  <c r="E117" i="74"/>
  <c r="J115" i="73"/>
  <c r="B117" i="18"/>
  <c r="F117" i="18"/>
  <c r="J108" i="88"/>
  <c r="I106" i="99"/>
  <c r="H106" i="99"/>
  <c r="J115" i="41"/>
  <c r="D114" i="64"/>
  <c r="G113" i="64"/>
  <c r="E114" i="64"/>
  <c r="D112" i="78"/>
  <c r="G111" i="78"/>
  <c r="E112" i="78"/>
  <c r="J110" i="78"/>
  <c r="J118" i="69"/>
  <c r="J119" i="28"/>
  <c r="J116" i="19"/>
  <c r="G107" i="97"/>
  <c r="D108" i="97"/>
  <c r="E108" i="97"/>
  <c r="D111" i="80"/>
  <c r="G110" i="80"/>
  <c r="E111" i="80"/>
  <c r="F113" i="60"/>
  <c r="B113" i="60"/>
  <c r="H117" i="31"/>
  <c r="I117" i="31"/>
  <c r="G112" i="66"/>
  <c r="D113" i="66"/>
  <c r="E113" i="66"/>
  <c r="H107" i="93"/>
  <c r="I107" i="93"/>
  <c r="J110" i="75"/>
  <c r="F117" i="44"/>
  <c r="B117" i="44"/>
  <c r="D117" i="39"/>
  <c r="G116" i="39"/>
  <c r="E117" i="39"/>
  <c r="D112" i="77"/>
  <c r="G111" i="77"/>
  <c r="E112" i="77"/>
  <c r="J116" i="17"/>
  <c r="J109" i="85"/>
  <c r="D115" i="54"/>
  <c r="G114" i="54"/>
  <c r="E115" i="54"/>
  <c r="J108" i="91"/>
  <c r="G113" i="63"/>
  <c r="D114" i="63"/>
  <c r="E114" i="63"/>
  <c r="J113" i="53"/>
  <c r="G114" i="72"/>
  <c r="D115" i="72"/>
  <c r="E115" i="72"/>
  <c r="H116" i="20"/>
  <c r="I116" i="20"/>
  <c r="G116" i="42"/>
  <c r="D117" i="42"/>
  <c r="E117" i="42"/>
  <c r="I112" i="60"/>
  <c r="H112" i="60"/>
  <c r="J116" i="34"/>
  <c r="D110" i="90"/>
  <c r="G109" i="90"/>
  <c r="E110" i="90"/>
  <c r="D118" i="22"/>
  <c r="G117" i="22"/>
  <c r="E118" i="22"/>
  <c r="D116" i="45"/>
  <c r="G115" i="45"/>
  <c r="E116" i="45"/>
  <c r="G114" i="58"/>
  <c r="D115" i="58"/>
  <c r="E115" i="58"/>
  <c r="D111" i="82"/>
  <c r="G110" i="82"/>
  <c r="E111" i="82"/>
  <c r="B107" i="99"/>
  <c r="F107" i="99"/>
  <c r="J118" i="70"/>
  <c r="B108" i="95"/>
  <c r="F108" i="95"/>
  <c r="G109" i="88"/>
  <c r="D110" i="88"/>
  <c r="E110" i="88"/>
  <c r="J111" i="66"/>
  <c r="G109" i="84"/>
  <c r="D110" i="84"/>
  <c r="E110" i="84"/>
  <c r="J110" i="76"/>
  <c r="J112" i="62"/>
  <c r="D113" i="67"/>
  <c r="G112" i="67"/>
  <c r="E113" i="67"/>
  <c r="H117" i="23"/>
  <c r="I117" i="23"/>
  <c r="J112" i="59"/>
  <c r="B117" i="20"/>
  <c r="F117" i="20"/>
  <c r="J113" i="56"/>
  <c r="D119" i="71"/>
  <c r="G118" i="71"/>
  <c r="E119" i="71"/>
  <c r="J111" i="68"/>
  <c r="D110" i="92"/>
  <c r="G109" i="92"/>
  <c r="E110" i="92"/>
  <c r="J115" i="43"/>
  <c r="J113" i="58"/>
  <c r="J118" i="27"/>
  <c r="D112" i="76"/>
  <c r="G111" i="76"/>
  <c r="E112" i="76"/>
  <c r="J108" i="92"/>
  <c r="G114" i="46"/>
  <c r="D115" i="46"/>
  <c r="E115" i="46"/>
  <c r="J113" i="54"/>
  <c r="J113" i="55"/>
  <c r="G116" i="41"/>
  <c r="D117" i="41"/>
  <c r="E117" i="41"/>
  <c r="G111" i="75"/>
  <c r="D112" i="75"/>
  <c r="E112" i="75"/>
  <c r="B118" i="23"/>
  <c r="F118" i="23"/>
  <c r="G113" i="59"/>
  <c r="D114" i="59"/>
  <c r="E114" i="59"/>
  <c r="G112" i="65"/>
  <c r="D113" i="65"/>
  <c r="E113" i="65"/>
  <c r="G119" i="30"/>
  <c r="D120" i="30"/>
  <c r="E120" i="30"/>
  <c r="G111" i="79"/>
  <c r="D112" i="79"/>
  <c r="E112" i="79"/>
  <c r="D118" i="19"/>
  <c r="G117" i="19"/>
  <c r="E118" i="19"/>
  <c r="D108" i="98"/>
  <c r="G107" i="98"/>
  <c r="E108" i="98"/>
  <c r="G109" i="94"/>
  <c r="D110" i="94"/>
  <c r="E110" i="94"/>
  <c r="J106" i="97"/>
  <c r="F108" i="93"/>
  <c r="B108" i="93"/>
  <c r="J115" i="39"/>
  <c r="D110" i="87"/>
  <c r="G109" i="87"/>
  <c r="E110" i="87"/>
  <c r="G110" i="85"/>
  <c r="D111" i="85"/>
  <c r="E111" i="85"/>
  <c r="G117" i="3"/>
  <c r="D118" i="3"/>
  <c r="E118" i="3"/>
  <c r="J108" i="87"/>
  <c r="J108" i="84"/>
  <c r="G116" i="73"/>
  <c r="D117" i="73"/>
  <c r="E117" i="73"/>
  <c r="D110" i="91"/>
  <c r="G109" i="91"/>
  <c r="E110" i="91"/>
  <c r="J112" i="64"/>
  <c r="J114" i="45"/>
  <c r="D118" i="17"/>
  <c r="G117" i="17"/>
  <c r="E118" i="17"/>
  <c r="H112" i="61"/>
  <c r="I112" i="61"/>
  <c r="G120" i="28"/>
  <c r="D121" i="28"/>
  <c r="E121" i="28"/>
  <c r="J116" i="22"/>
  <c r="J115" i="42"/>
  <c r="G119" i="27"/>
  <c r="D120" i="27"/>
  <c r="E120" i="27"/>
  <c r="J116" i="3"/>
  <c r="D111" i="86"/>
  <c r="G110" i="86"/>
  <c r="E111" i="86"/>
  <c r="B120" i="69" l="1"/>
  <c r="F120" i="69"/>
  <c r="F121" i="28"/>
  <c r="B121" i="28"/>
  <c r="H113" i="63"/>
  <c r="I113" i="63"/>
  <c r="H120" i="28"/>
  <c r="I120" i="28"/>
  <c r="H109" i="87"/>
  <c r="I109" i="87"/>
  <c r="B110" i="94"/>
  <c r="F110" i="94"/>
  <c r="H111" i="75"/>
  <c r="I111" i="75"/>
  <c r="J106" i="99"/>
  <c r="H116" i="74"/>
  <c r="I116" i="74"/>
  <c r="F114" i="62"/>
  <c r="B114" i="62"/>
  <c r="J116" i="18"/>
  <c r="F113" i="68"/>
  <c r="B113" i="68"/>
  <c r="F119" i="32"/>
  <c r="B119" i="32"/>
  <c r="H114" i="56"/>
  <c r="I114" i="56"/>
  <c r="I119" i="27"/>
  <c r="H119" i="27"/>
  <c r="J112" i="61"/>
  <c r="F110" i="87"/>
  <c r="B110" i="87"/>
  <c r="H109" i="94"/>
  <c r="I109" i="94"/>
  <c r="B112" i="79"/>
  <c r="F112" i="79"/>
  <c r="F115" i="46"/>
  <c r="B115" i="46"/>
  <c r="B110" i="88"/>
  <c r="F110" i="88"/>
  <c r="F116" i="45"/>
  <c r="B116" i="45"/>
  <c r="B112" i="77"/>
  <c r="F112" i="77"/>
  <c r="J107" i="93"/>
  <c r="D114" i="60"/>
  <c r="G113" i="60"/>
  <c r="E114" i="60"/>
  <c r="B112" i="78"/>
  <c r="F112" i="78"/>
  <c r="I118" i="32"/>
  <c r="H118" i="32"/>
  <c r="F115" i="56"/>
  <c r="B115" i="56"/>
  <c r="I119" i="69"/>
  <c r="H119" i="69"/>
  <c r="G107" i="99"/>
  <c r="D108" i="99"/>
  <c r="E108" i="99"/>
  <c r="J116" i="20"/>
  <c r="H113" i="62"/>
  <c r="I113" i="62"/>
  <c r="I111" i="77"/>
  <c r="H111" i="77"/>
  <c r="I109" i="91"/>
  <c r="H109" i="91"/>
  <c r="F118" i="3"/>
  <c r="B118" i="3"/>
  <c r="I111" i="79"/>
  <c r="H111" i="79"/>
  <c r="F114" i="59"/>
  <c r="B114" i="59"/>
  <c r="F117" i="41"/>
  <c r="B117" i="41"/>
  <c r="H114" i="46"/>
  <c r="I114" i="46"/>
  <c r="H118" i="71"/>
  <c r="I118" i="71"/>
  <c r="J117" i="23"/>
  <c r="I109" i="88"/>
  <c r="H109" i="88"/>
  <c r="I110" i="82"/>
  <c r="H110" i="82"/>
  <c r="B115" i="72"/>
  <c r="F115" i="72"/>
  <c r="I114" i="54"/>
  <c r="H114" i="54"/>
  <c r="G117" i="18"/>
  <c r="D118" i="18"/>
  <c r="E118" i="18"/>
  <c r="B118" i="21"/>
  <c r="F118" i="21"/>
  <c r="I108" i="96"/>
  <c r="H108" i="96"/>
  <c r="F115" i="57"/>
  <c r="B115" i="57"/>
  <c r="I116" i="43"/>
  <c r="H116" i="43"/>
  <c r="D119" i="31"/>
  <c r="G118" i="31"/>
  <c r="E119" i="31"/>
  <c r="B113" i="65"/>
  <c r="F113" i="65"/>
  <c r="F110" i="90"/>
  <c r="B110" i="90"/>
  <c r="H107" i="97"/>
  <c r="I107" i="97"/>
  <c r="I112" i="68"/>
  <c r="H112" i="68"/>
  <c r="H112" i="65"/>
  <c r="I112" i="65"/>
  <c r="J112" i="65" s="1"/>
  <c r="H115" i="45"/>
  <c r="I115" i="45"/>
  <c r="F110" i="91"/>
  <c r="B110" i="91"/>
  <c r="I117" i="3"/>
  <c r="H117" i="3"/>
  <c r="H107" i="98"/>
  <c r="I107" i="98"/>
  <c r="H113" i="59"/>
  <c r="I113" i="59"/>
  <c r="I116" i="41"/>
  <c r="H116" i="41"/>
  <c r="F119" i="71"/>
  <c r="B119" i="71"/>
  <c r="D109" i="95"/>
  <c r="G108" i="95"/>
  <c r="E109" i="95"/>
  <c r="F111" i="82"/>
  <c r="B111" i="82"/>
  <c r="I117" i="22"/>
  <c r="H117" i="22"/>
  <c r="J112" i="60"/>
  <c r="I114" i="72"/>
  <c r="H114" i="72"/>
  <c r="B115" i="54"/>
  <c r="F115" i="54"/>
  <c r="I116" i="39"/>
  <c r="H116" i="39"/>
  <c r="H110" i="80"/>
  <c r="I110" i="80"/>
  <c r="H113" i="64"/>
  <c r="I113" i="64"/>
  <c r="H117" i="21"/>
  <c r="I117" i="21"/>
  <c r="F109" i="96"/>
  <c r="B109" i="96"/>
  <c r="H114" i="57"/>
  <c r="I114" i="57"/>
  <c r="B117" i="43"/>
  <c r="F117" i="43"/>
  <c r="F118" i="34"/>
  <c r="B118" i="34"/>
  <c r="F111" i="83"/>
  <c r="B111" i="83"/>
  <c r="B115" i="53"/>
  <c r="F115" i="53"/>
  <c r="F118" i="19"/>
  <c r="B118" i="19"/>
  <c r="B117" i="74"/>
  <c r="F117" i="74"/>
  <c r="F110" i="89"/>
  <c r="B110" i="89"/>
  <c r="B120" i="27"/>
  <c r="F120" i="27"/>
  <c r="I111" i="78"/>
  <c r="H111" i="78"/>
  <c r="H110" i="86"/>
  <c r="I110" i="86"/>
  <c r="F111" i="86"/>
  <c r="B111" i="86"/>
  <c r="I117" i="17"/>
  <c r="H117" i="17"/>
  <c r="B108" i="98"/>
  <c r="F108" i="98"/>
  <c r="F120" i="30"/>
  <c r="B120" i="30"/>
  <c r="G118" i="23"/>
  <c r="D119" i="23"/>
  <c r="E119" i="23"/>
  <c r="F110" i="84"/>
  <c r="B110" i="84"/>
  <c r="F118" i="22"/>
  <c r="B118" i="22"/>
  <c r="B117" i="39"/>
  <c r="F117" i="39"/>
  <c r="F113" i="66"/>
  <c r="B113" i="66"/>
  <c r="B111" i="80"/>
  <c r="F111" i="80"/>
  <c r="B114" i="64"/>
  <c r="F114" i="64"/>
  <c r="H117" i="34"/>
  <c r="I117" i="34"/>
  <c r="B120" i="70"/>
  <c r="F120" i="70"/>
  <c r="H110" i="83"/>
  <c r="I110" i="83"/>
  <c r="H114" i="53"/>
  <c r="I114" i="53"/>
  <c r="J114" i="53" s="1"/>
  <c r="H110" i="81"/>
  <c r="I110" i="81"/>
  <c r="H119" i="70"/>
  <c r="I119" i="70"/>
  <c r="J116" i="44"/>
  <c r="B112" i="75"/>
  <c r="F112" i="75"/>
  <c r="B118" i="17"/>
  <c r="F118" i="17"/>
  <c r="F117" i="73"/>
  <c r="B117" i="73"/>
  <c r="F111" i="85"/>
  <c r="B111" i="85"/>
  <c r="G108" i="93"/>
  <c r="D109" i="93"/>
  <c r="E109" i="93"/>
  <c r="I119" i="30"/>
  <c r="H119" i="30"/>
  <c r="H111" i="76"/>
  <c r="I111" i="76"/>
  <c r="H109" i="92"/>
  <c r="I109" i="92"/>
  <c r="I112" i="67"/>
  <c r="H112" i="67"/>
  <c r="H109" i="84"/>
  <c r="I109" i="84"/>
  <c r="B115" i="58"/>
  <c r="F115" i="58"/>
  <c r="B117" i="42"/>
  <c r="F117" i="42"/>
  <c r="I112" i="66"/>
  <c r="H112" i="66"/>
  <c r="H114" i="55"/>
  <c r="I114" i="55"/>
  <c r="B119" i="24"/>
  <c r="F119" i="24"/>
  <c r="F120" i="29"/>
  <c r="B120" i="29"/>
  <c r="H116" i="73"/>
  <c r="I116" i="73"/>
  <c r="I110" i="85"/>
  <c r="H110" i="85"/>
  <c r="I117" i="19"/>
  <c r="H117" i="19"/>
  <c r="B112" i="76"/>
  <c r="F112" i="76"/>
  <c r="B110" i="92"/>
  <c r="F110" i="92"/>
  <c r="G117" i="20"/>
  <c r="D118" i="20"/>
  <c r="E118" i="20"/>
  <c r="B113" i="67"/>
  <c r="F113" i="67"/>
  <c r="I114" i="58"/>
  <c r="H114" i="58"/>
  <c r="H109" i="90"/>
  <c r="I109" i="90"/>
  <c r="I116" i="42"/>
  <c r="H116" i="42"/>
  <c r="B114" i="63"/>
  <c r="F114" i="63"/>
  <c r="D118" i="44"/>
  <c r="G117" i="44"/>
  <c r="E118" i="44"/>
  <c r="J117" i="31"/>
  <c r="F108" i="97"/>
  <c r="B108" i="97"/>
  <c r="B115" i="55"/>
  <c r="F115" i="55"/>
  <c r="D114" i="61"/>
  <c r="G113" i="61"/>
  <c r="E114" i="61"/>
  <c r="H118" i="24"/>
  <c r="I118" i="24"/>
  <c r="H119" i="29"/>
  <c r="I119" i="29"/>
  <c r="F111" i="81"/>
  <c r="B111" i="81"/>
  <c r="I109" i="89"/>
  <c r="H109" i="89"/>
  <c r="J107" i="95"/>
  <c r="J110" i="82" l="1"/>
  <c r="J109" i="84"/>
  <c r="J109" i="94"/>
  <c r="J110" i="86"/>
  <c r="J111" i="78"/>
  <c r="J109" i="89"/>
  <c r="J112" i="67"/>
  <c r="J108" i="96"/>
  <c r="J109" i="87"/>
  <c r="D118" i="73"/>
  <c r="G117" i="73"/>
  <c r="E118" i="73"/>
  <c r="D114" i="66"/>
  <c r="G113" i="66"/>
  <c r="E114" i="66"/>
  <c r="B119" i="23"/>
  <c r="F119" i="23"/>
  <c r="D120" i="71"/>
  <c r="G119" i="71"/>
  <c r="E120" i="71"/>
  <c r="J117" i="3"/>
  <c r="J112" i="68"/>
  <c r="I118" i="31"/>
  <c r="H118" i="31"/>
  <c r="D119" i="21"/>
  <c r="G118" i="21"/>
  <c r="E119" i="21"/>
  <c r="J111" i="79"/>
  <c r="B114" i="60"/>
  <c r="F114" i="60"/>
  <c r="D116" i="72"/>
  <c r="G115" i="72"/>
  <c r="E116" i="72"/>
  <c r="J113" i="62"/>
  <c r="I113" i="60"/>
  <c r="H113" i="60"/>
  <c r="G110" i="87"/>
  <c r="D111" i="87"/>
  <c r="E111" i="87"/>
  <c r="G119" i="32"/>
  <c r="D120" i="32"/>
  <c r="E120" i="32"/>
  <c r="J120" i="28"/>
  <c r="J116" i="42"/>
  <c r="B118" i="20"/>
  <c r="F118" i="20"/>
  <c r="J114" i="55"/>
  <c r="J109" i="90"/>
  <c r="I117" i="20"/>
  <c r="H117" i="20"/>
  <c r="J110" i="85"/>
  <c r="J119" i="30"/>
  <c r="D119" i="17"/>
  <c r="G118" i="17"/>
  <c r="E119" i="17"/>
  <c r="J110" i="81"/>
  <c r="J117" i="34"/>
  <c r="D118" i="39"/>
  <c r="G117" i="39"/>
  <c r="E118" i="39"/>
  <c r="H118" i="23"/>
  <c r="I118" i="23"/>
  <c r="D112" i="86"/>
  <c r="G111" i="86"/>
  <c r="E112" i="86"/>
  <c r="G110" i="89"/>
  <c r="D111" i="89"/>
  <c r="E111" i="89"/>
  <c r="D112" i="83"/>
  <c r="G111" i="83"/>
  <c r="E112" i="83"/>
  <c r="D110" i="96"/>
  <c r="G109" i="96"/>
  <c r="E110" i="96"/>
  <c r="J116" i="39"/>
  <c r="J117" i="22"/>
  <c r="J107" i="97"/>
  <c r="F119" i="31"/>
  <c r="B119" i="31"/>
  <c r="J114" i="46"/>
  <c r="D116" i="56"/>
  <c r="G115" i="56"/>
  <c r="E116" i="56"/>
  <c r="G115" i="46"/>
  <c r="D116" i="46"/>
  <c r="E116" i="46"/>
  <c r="G113" i="68"/>
  <c r="D114" i="68"/>
  <c r="E114" i="68"/>
  <c r="J111" i="75"/>
  <c r="J113" i="63"/>
  <c r="D109" i="97"/>
  <c r="G108" i="97"/>
  <c r="E109" i="97"/>
  <c r="J117" i="17"/>
  <c r="I113" i="61"/>
  <c r="H113" i="61"/>
  <c r="G110" i="92"/>
  <c r="D111" i="92"/>
  <c r="E111" i="92"/>
  <c r="J116" i="73"/>
  <c r="D118" i="74"/>
  <c r="G117" i="74"/>
  <c r="E118" i="74"/>
  <c r="J117" i="21"/>
  <c r="D116" i="54"/>
  <c r="G115" i="54"/>
  <c r="E116" i="54"/>
  <c r="J116" i="41"/>
  <c r="G110" i="91"/>
  <c r="D111" i="91"/>
  <c r="E111" i="91"/>
  <c r="D119" i="3"/>
  <c r="G118" i="3"/>
  <c r="E119" i="3"/>
  <c r="D113" i="77"/>
  <c r="G112" i="77"/>
  <c r="E113" i="77"/>
  <c r="G112" i="79"/>
  <c r="D113" i="79"/>
  <c r="E113" i="79"/>
  <c r="J118" i="71"/>
  <c r="F114" i="61"/>
  <c r="B114" i="61"/>
  <c r="J112" i="66"/>
  <c r="F109" i="93"/>
  <c r="B109" i="93"/>
  <c r="D113" i="75"/>
  <c r="G112" i="75"/>
  <c r="E113" i="75"/>
  <c r="G114" i="64"/>
  <c r="D115" i="64"/>
  <c r="E115" i="64"/>
  <c r="D121" i="30"/>
  <c r="G120" i="30"/>
  <c r="E121" i="30"/>
  <c r="G118" i="34"/>
  <c r="D119" i="34"/>
  <c r="E119" i="34"/>
  <c r="G111" i="82"/>
  <c r="D112" i="82"/>
  <c r="E112" i="82"/>
  <c r="J113" i="59"/>
  <c r="J115" i="45"/>
  <c r="J116" i="43"/>
  <c r="F118" i="18"/>
  <c r="B118" i="18"/>
  <c r="J118" i="32"/>
  <c r="J119" i="27"/>
  <c r="D111" i="94"/>
  <c r="G110" i="94"/>
  <c r="E111" i="94"/>
  <c r="D121" i="70"/>
  <c r="G120" i="70"/>
  <c r="E121" i="70"/>
  <c r="J114" i="58"/>
  <c r="G112" i="76"/>
  <c r="D113" i="76"/>
  <c r="E113" i="76"/>
  <c r="D118" i="42"/>
  <c r="G117" i="42"/>
  <c r="E118" i="42"/>
  <c r="J109" i="92"/>
  <c r="H108" i="93"/>
  <c r="I108" i="93"/>
  <c r="G118" i="22"/>
  <c r="D119" i="22"/>
  <c r="E119" i="22"/>
  <c r="G108" i="98"/>
  <c r="D109" i="98"/>
  <c r="E109" i="98"/>
  <c r="G117" i="43"/>
  <c r="D118" i="43"/>
  <c r="E118" i="43"/>
  <c r="J113" i="64"/>
  <c r="D111" i="90"/>
  <c r="G110" i="90"/>
  <c r="E111" i="90"/>
  <c r="I117" i="18"/>
  <c r="H117" i="18"/>
  <c r="J109" i="88"/>
  <c r="D118" i="41"/>
  <c r="G117" i="41"/>
  <c r="E118" i="41"/>
  <c r="J109" i="91"/>
  <c r="F108" i="99"/>
  <c r="B108" i="99"/>
  <c r="D113" i="78"/>
  <c r="G112" i="78"/>
  <c r="E113" i="78"/>
  <c r="J114" i="56"/>
  <c r="D122" i="28"/>
  <c r="G121" i="28"/>
  <c r="E122" i="28"/>
  <c r="J119" i="70"/>
  <c r="J119" i="69"/>
  <c r="I117" i="44"/>
  <c r="H117" i="44"/>
  <c r="D112" i="81"/>
  <c r="G111" i="81"/>
  <c r="E112" i="81"/>
  <c r="G115" i="55"/>
  <c r="D116" i="55"/>
  <c r="E116" i="55"/>
  <c r="F118" i="44"/>
  <c r="B118" i="44"/>
  <c r="J119" i="29"/>
  <c r="G114" i="63"/>
  <c r="D115" i="63"/>
  <c r="E115" i="63"/>
  <c r="D114" i="67"/>
  <c r="G113" i="67"/>
  <c r="E114" i="67"/>
  <c r="D121" i="29"/>
  <c r="G120" i="29"/>
  <c r="E121" i="29"/>
  <c r="J110" i="83"/>
  <c r="D112" i="80"/>
  <c r="G111" i="80"/>
  <c r="E112" i="80"/>
  <c r="G118" i="19"/>
  <c r="D119" i="19"/>
  <c r="E119" i="19"/>
  <c r="J114" i="72"/>
  <c r="H108" i="95"/>
  <c r="I108" i="95"/>
  <c r="J107" i="98"/>
  <c r="D114" i="65"/>
  <c r="G113" i="65"/>
  <c r="E114" i="65"/>
  <c r="D116" i="57"/>
  <c r="G115" i="57"/>
  <c r="E116" i="57"/>
  <c r="H107" i="99"/>
  <c r="I107" i="99"/>
  <c r="D117" i="45"/>
  <c r="G116" i="45"/>
  <c r="E117" i="45"/>
  <c r="D115" i="62"/>
  <c r="G114" i="62"/>
  <c r="E115" i="62"/>
  <c r="G120" i="69"/>
  <c r="D121" i="69"/>
  <c r="E121" i="69"/>
  <c r="J118" i="24"/>
  <c r="J117" i="19"/>
  <c r="G119" i="24"/>
  <c r="D120" i="24"/>
  <c r="E120" i="24"/>
  <c r="D116" i="58"/>
  <c r="G115" i="58"/>
  <c r="E116" i="58"/>
  <c r="J111" i="76"/>
  <c r="D112" i="85"/>
  <c r="G111" i="85"/>
  <c r="E112" i="85"/>
  <c r="G110" i="84"/>
  <c r="D111" i="84"/>
  <c r="E111" i="84"/>
  <c r="G120" i="27"/>
  <c r="D121" i="27"/>
  <c r="E121" i="27"/>
  <c r="G115" i="53"/>
  <c r="D116" i="53"/>
  <c r="E116" i="53"/>
  <c r="J114" i="57"/>
  <c r="J110" i="80"/>
  <c r="B109" i="95"/>
  <c r="F109" i="95"/>
  <c r="J114" i="54"/>
  <c r="D115" i="59"/>
  <c r="G114" i="59"/>
  <c r="E115" i="59"/>
  <c r="J111" i="77"/>
  <c r="G110" i="88"/>
  <c r="D111" i="88"/>
  <c r="E111" i="88"/>
  <c r="J116" i="74"/>
  <c r="J107" i="99" l="1"/>
  <c r="F111" i="84"/>
  <c r="B111" i="84"/>
  <c r="B121" i="29"/>
  <c r="F121" i="29"/>
  <c r="B111" i="91"/>
  <c r="F111" i="91"/>
  <c r="H110" i="92"/>
  <c r="I110" i="92"/>
  <c r="B116" i="46"/>
  <c r="F116" i="46"/>
  <c r="G119" i="31"/>
  <c r="D120" i="31"/>
  <c r="E120" i="31"/>
  <c r="B110" i="96"/>
  <c r="F110" i="96"/>
  <c r="H111" i="86"/>
  <c r="I111" i="86"/>
  <c r="I110" i="87"/>
  <c r="H110" i="87"/>
  <c r="D115" i="60"/>
  <c r="G114" i="60"/>
  <c r="E115" i="60"/>
  <c r="J118" i="31"/>
  <c r="D120" i="23"/>
  <c r="G119" i="23"/>
  <c r="E120" i="23"/>
  <c r="F115" i="59"/>
  <c r="B115" i="59"/>
  <c r="H110" i="84"/>
  <c r="I110" i="84"/>
  <c r="F116" i="58"/>
  <c r="B116" i="58"/>
  <c r="F117" i="45"/>
  <c r="B117" i="45"/>
  <c r="F114" i="65"/>
  <c r="B114" i="65"/>
  <c r="H118" i="19"/>
  <c r="I118" i="19"/>
  <c r="D119" i="44"/>
  <c r="G118" i="44"/>
  <c r="E119" i="44"/>
  <c r="J117" i="44"/>
  <c r="F111" i="90"/>
  <c r="B111" i="90"/>
  <c r="F118" i="42"/>
  <c r="B118" i="42"/>
  <c r="F121" i="70"/>
  <c r="B121" i="70"/>
  <c r="I111" i="82"/>
  <c r="H111" i="82"/>
  <c r="F115" i="64"/>
  <c r="B115" i="64"/>
  <c r="H110" i="91"/>
  <c r="I110" i="91"/>
  <c r="I115" i="46"/>
  <c r="H115" i="46"/>
  <c r="B112" i="86"/>
  <c r="F112" i="86"/>
  <c r="J117" i="20"/>
  <c r="F119" i="19"/>
  <c r="B119" i="19"/>
  <c r="H108" i="98"/>
  <c r="I108" i="98"/>
  <c r="I120" i="70"/>
  <c r="H120" i="70"/>
  <c r="B121" i="69"/>
  <c r="F121" i="69"/>
  <c r="I113" i="67"/>
  <c r="H113" i="67"/>
  <c r="I117" i="41"/>
  <c r="H117" i="41"/>
  <c r="F119" i="22"/>
  <c r="B119" i="22"/>
  <c r="I114" i="64"/>
  <c r="H114" i="64"/>
  <c r="H112" i="77"/>
  <c r="I112" i="77"/>
  <c r="I117" i="74"/>
  <c r="H117" i="74"/>
  <c r="J113" i="61"/>
  <c r="H111" i="83"/>
  <c r="I111" i="83"/>
  <c r="J118" i="23"/>
  <c r="J113" i="60"/>
  <c r="F116" i="53"/>
  <c r="B116" i="53"/>
  <c r="I115" i="53"/>
  <c r="H115" i="53"/>
  <c r="I111" i="85"/>
  <c r="H111" i="85"/>
  <c r="F120" i="24"/>
  <c r="B120" i="24"/>
  <c r="I120" i="69"/>
  <c r="H120" i="69"/>
  <c r="J108" i="95"/>
  <c r="H111" i="80"/>
  <c r="I111" i="80"/>
  <c r="F114" i="67"/>
  <c r="B114" i="67"/>
  <c r="F116" i="55"/>
  <c r="B116" i="55"/>
  <c r="F118" i="41"/>
  <c r="B118" i="41"/>
  <c r="H118" i="22"/>
  <c r="I118" i="22"/>
  <c r="F113" i="76"/>
  <c r="B113" i="76"/>
  <c r="I110" i="94"/>
  <c r="H110" i="94"/>
  <c r="F119" i="34"/>
  <c r="B119" i="34"/>
  <c r="G114" i="61"/>
  <c r="D115" i="61"/>
  <c r="E115" i="61"/>
  <c r="F113" i="77"/>
  <c r="B113" i="77"/>
  <c r="F118" i="74"/>
  <c r="B118" i="74"/>
  <c r="H115" i="56"/>
  <c r="I115" i="56"/>
  <c r="F112" i="83"/>
  <c r="B112" i="83"/>
  <c r="H118" i="17"/>
  <c r="I118" i="17"/>
  <c r="H113" i="66"/>
  <c r="I113" i="66"/>
  <c r="J113" i="66" s="1"/>
  <c r="H116" i="45"/>
  <c r="I116" i="45"/>
  <c r="B122" i="28"/>
  <c r="F122" i="28"/>
  <c r="B111" i="88"/>
  <c r="F111" i="88"/>
  <c r="D110" i="95"/>
  <c r="G109" i="95"/>
  <c r="E110" i="95"/>
  <c r="B112" i="85"/>
  <c r="F112" i="85"/>
  <c r="I119" i="24"/>
  <c r="H119" i="24"/>
  <c r="F112" i="80"/>
  <c r="B112" i="80"/>
  <c r="I115" i="55"/>
  <c r="H115" i="55"/>
  <c r="I112" i="78"/>
  <c r="H112" i="78"/>
  <c r="B118" i="43"/>
  <c r="F118" i="43"/>
  <c r="J108" i="93"/>
  <c r="I112" i="76"/>
  <c r="H112" i="76"/>
  <c r="B111" i="94"/>
  <c r="F111" i="94"/>
  <c r="I118" i="34"/>
  <c r="H118" i="34"/>
  <c r="I112" i="75"/>
  <c r="H112" i="75"/>
  <c r="F116" i="56"/>
  <c r="B116" i="56"/>
  <c r="F119" i="17"/>
  <c r="B119" i="17"/>
  <c r="F120" i="32"/>
  <c r="B120" i="32"/>
  <c r="F114" i="66"/>
  <c r="B114" i="66"/>
  <c r="I110" i="90"/>
  <c r="H110" i="90"/>
  <c r="H110" i="88"/>
  <c r="I110" i="88"/>
  <c r="F121" i="27"/>
  <c r="B121" i="27"/>
  <c r="F115" i="63"/>
  <c r="B115" i="63"/>
  <c r="I117" i="43"/>
  <c r="H117" i="43"/>
  <c r="B113" i="75"/>
  <c r="F113" i="75"/>
  <c r="B111" i="89"/>
  <c r="F111" i="89"/>
  <c r="H117" i="39"/>
  <c r="I117" i="39"/>
  <c r="G118" i="20"/>
  <c r="D119" i="20"/>
  <c r="E119" i="20"/>
  <c r="I119" i="32"/>
  <c r="H119" i="32"/>
  <c r="I118" i="21"/>
  <c r="H118" i="21"/>
  <c r="I114" i="59"/>
  <c r="H114" i="59"/>
  <c r="I115" i="58"/>
  <c r="H115" i="58"/>
  <c r="I117" i="42"/>
  <c r="H117" i="42"/>
  <c r="B112" i="82"/>
  <c r="F112" i="82"/>
  <c r="I112" i="79"/>
  <c r="H112" i="79"/>
  <c r="I114" i="62"/>
  <c r="H114" i="62"/>
  <c r="I115" i="57"/>
  <c r="H115" i="57"/>
  <c r="B113" i="78"/>
  <c r="F113" i="78"/>
  <c r="I118" i="3"/>
  <c r="H118" i="3"/>
  <c r="H115" i="54"/>
  <c r="I115" i="54"/>
  <c r="F114" i="68"/>
  <c r="B114" i="68"/>
  <c r="I120" i="27"/>
  <c r="H120" i="27"/>
  <c r="F115" i="62"/>
  <c r="B115" i="62"/>
  <c r="F116" i="57"/>
  <c r="B116" i="57"/>
  <c r="I114" i="63"/>
  <c r="H114" i="63"/>
  <c r="H111" i="81"/>
  <c r="I111" i="81"/>
  <c r="J117" i="18"/>
  <c r="H120" i="30"/>
  <c r="I120" i="30"/>
  <c r="F119" i="3"/>
  <c r="B119" i="3"/>
  <c r="F116" i="54"/>
  <c r="B116" i="54"/>
  <c r="I108" i="97"/>
  <c r="H108" i="97"/>
  <c r="I113" i="68"/>
  <c r="H113" i="68"/>
  <c r="H110" i="89"/>
  <c r="I110" i="89"/>
  <c r="B118" i="39"/>
  <c r="F118" i="39"/>
  <c r="I115" i="72"/>
  <c r="H115" i="72"/>
  <c r="B119" i="21"/>
  <c r="F119" i="21"/>
  <c r="I119" i="71"/>
  <c r="H119" i="71"/>
  <c r="H117" i="73"/>
  <c r="I117" i="73"/>
  <c r="J117" i="73" s="1"/>
  <c r="I113" i="65"/>
  <c r="H113" i="65"/>
  <c r="G118" i="18"/>
  <c r="D119" i="18"/>
  <c r="E119" i="18"/>
  <c r="I120" i="29"/>
  <c r="H120" i="29"/>
  <c r="B112" i="81"/>
  <c r="F112" i="81"/>
  <c r="I121" i="28"/>
  <c r="H121" i="28"/>
  <c r="D109" i="99"/>
  <c r="G108" i="99"/>
  <c r="E109" i="99"/>
  <c r="B109" i="98"/>
  <c r="F109" i="98"/>
  <c r="F121" i="30"/>
  <c r="B121" i="30"/>
  <c r="G109" i="93"/>
  <c r="D110" i="93"/>
  <c r="E110" i="93"/>
  <c r="B113" i="79"/>
  <c r="F113" i="79"/>
  <c r="F111" i="92"/>
  <c r="B111" i="92"/>
  <c r="B109" i="97"/>
  <c r="F109" i="97"/>
  <c r="I109" i="96"/>
  <c r="H109" i="96"/>
  <c r="F111" i="87"/>
  <c r="B111" i="87"/>
  <c r="F116" i="72"/>
  <c r="B116" i="72"/>
  <c r="B120" i="71"/>
  <c r="F120" i="71"/>
  <c r="F118" i="73"/>
  <c r="B118" i="73"/>
  <c r="J113" i="67" l="1"/>
  <c r="J111" i="85"/>
  <c r="J115" i="46"/>
  <c r="J118" i="19"/>
  <c r="J120" i="29"/>
  <c r="J110" i="89"/>
  <c r="J110" i="88"/>
  <c r="J116" i="45"/>
  <c r="J115" i="56"/>
  <c r="J114" i="62"/>
  <c r="J115" i="58"/>
  <c r="J115" i="55"/>
  <c r="J117" i="74"/>
  <c r="J117" i="41"/>
  <c r="J110" i="84"/>
  <c r="J113" i="68"/>
  <c r="J113" i="65"/>
  <c r="J111" i="81"/>
  <c r="J112" i="75"/>
  <c r="J119" i="24"/>
  <c r="J111" i="83"/>
  <c r="J118" i="22"/>
  <c r="J111" i="80"/>
  <c r="D117" i="72"/>
  <c r="G116" i="72"/>
  <c r="E117" i="72"/>
  <c r="D112" i="92"/>
  <c r="G111" i="92"/>
  <c r="E112" i="92"/>
  <c r="G118" i="39"/>
  <c r="D119" i="39"/>
  <c r="E119" i="39"/>
  <c r="D114" i="79"/>
  <c r="G113" i="79"/>
  <c r="E114" i="79"/>
  <c r="D117" i="54"/>
  <c r="G116" i="54"/>
  <c r="E117" i="54"/>
  <c r="J120" i="27"/>
  <c r="J118" i="21"/>
  <c r="D112" i="89"/>
  <c r="G111" i="89"/>
  <c r="E112" i="89"/>
  <c r="G122" i="28"/>
  <c r="D123" i="28"/>
  <c r="E123" i="28"/>
  <c r="G113" i="76"/>
  <c r="D114" i="76"/>
  <c r="E114" i="76"/>
  <c r="D115" i="67"/>
  <c r="G114" i="67"/>
  <c r="E115" i="67"/>
  <c r="J112" i="77"/>
  <c r="J110" i="91"/>
  <c r="F119" i="44"/>
  <c r="B119" i="44"/>
  <c r="D117" i="58"/>
  <c r="G116" i="58"/>
  <c r="E117" i="58"/>
  <c r="J110" i="92"/>
  <c r="G112" i="83"/>
  <c r="D113" i="83"/>
  <c r="E113" i="83"/>
  <c r="D120" i="19"/>
  <c r="G119" i="19"/>
  <c r="E120" i="19"/>
  <c r="I108" i="99"/>
  <c r="H108" i="99"/>
  <c r="J119" i="71"/>
  <c r="G119" i="3"/>
  <c r="D120" i="3"/>
  <c r="E120" i="3"/>
  <c r="J114" i="63"/>
  <c r="D115" i="68"/>
  <c r="G114" i="68"/>
  <c r="E115" i="68"/>
  <c r="J115" i="57"/>
  <c r="J117" i="42"/>
  <c r="J119" i="32"/>
  <c r="D114" i="75"/>
  <c r="G113" i="75"/>
  <c r="E114" i="75"/>
  <c r="D112" i="94"/>
  <c r="B112" i="94" s="1"/>
  <c r="G111" i="94"/>
  <c r="E112" i="94"/>
  <c r="J112" i="78"/>
  <c r="H114" i="61"/>
  <c r="I114" i="61"/>
  <c r="J114" i="61" s="1"/>
  <c r="G121" i="69"/>
  <c r="D122" i="69"/>
  <c r="E122" i="69"/>
  <c r="G111" i="91"/>
  <c r="D112" i="91"/>
  <c r="E112" i="91"/>
  <c r="J118" i="34"/>
  <c r="D111" i="96"/>
  <c r="G110" i="96"/>
  <c r="E111" i="96"/>
  <c r="D119" i="73"/>
  <c r="G118" i="73"/>
  <c r="E119" i="73"/>
  <c r="J109" i="96"/>
  <c r="B110" i="93"/>
  <c r="F110" i="93"/>
  <c r="F109" i="99"/>
  <c r="B109" i="99"/>
  <c r="F119" i="18"/>
  <c r="B119" i="18"/>
  <c r="D120" i="21"/>
  <c r="G119" i="21"/>
  <c r="E120" i="21"/>
  <c r="J120" i="30"/>
  <c r="J115" i="54"/>
  <c r="D120" i="17"/>
  <c r="G119" i="17"/>
  <c r="E120" i="17"/>
  <c r="J115" i="53"/>
  <c r="J114" i="64"/>
  <c r="D116" i="64"/>
  <c r="G115" i="64"/>
  <c r="E116" i="64"/>
  <c r="D112" i="90"/>
  <c r="G111" i="90"/>
  <c r="E112" i="90"/>
  <c r="I114" i="60"/>
  <c r="H114" i="60"/>
  <c r="G120" i="32"/>
  <c r="D121" i="32"/>
  <c r="E121" i="32"/>
  <c r="G109" i="97"/>
  <c r="D110" i="97"/>
  <c r="E110" i="97"/>
  <c r="F119" i="20"/>
  <c r="B119" i="20"/>
  <c r="I109" i="95"/>
  <c r="H109" i="95"/>
  <c r="D120" i="34"/>
  <c r="G119" i="34"/>
  <c r="E120" i="34"/>
  <c r="D119" i="41"/>
  <c r="G118" i="41"/>
  <c r="E119" i="41"/>
  <c r="D113" i="86"/>
  <c r="G112" i="86"/>
  <c r="E113" i="86"/>
  <c r="G114" i="65"/>
  <c r="D115" i="65"/>
  <c r="E115" i="65"/>
  <c r="D116" i="59"/>
  <c r="G115" i="59"/>
  <c r="E116" i="59"/>
  <c r="F115" i="60"/>
  <c r="B115" i="60"/>
  <c r="F120" i="31"/>
  <c r="B120" i="31"/>
  <c r="D122" i="29"/>
  <c r="G121" i="29"/>
  <c r="E122" i="29"/>
  <c r="G120" i="71"/>
  <c r="D121" i="71"/>
  <c r="E121" i="71"/>
  <c r="H109" i="93"/>
  <c r="I109" i="93"/>
  <c r="I118" i="18"/>
  <c r="H118" i="18"/>
  <c r="G116" i="57"/>
  <c r="D117" i="57"/>
  <c r="E117" i="57"/>
  <c r="J121" i="28"/>
  <c r="H118" i="20"/>
  <c r="I118" i="20"/>
  <c r="J117" i="43"/>
  <c r="J110" i="90"/>
  <c r="D117" i="56"/>
  <c r="G116" i="56"/>
  <c r="E117" i="56"/>
  <c r="J112" i="76"/>
  <c r="F110" i="95"/>
  <c r="B110" i="95"/>
  <c r="G118" i="74"/>
  <c r="D119" i="74"/>
  <c r="E119" i="74"/>
  <c r="J120" i="69"/>
  <c r="D117" i="53"/>
  <c r="G116" i="53"/>
  <c r="E117" i="53"/>
  <c r="G119" i="22"/>
  <c r="D120" i="22"/>
  <c r="E120" i="22"/>
  <c r="J120" i="70"/>
  <c r="J111" i="82"/>
  <c r="H119" i="31"/>
  <c r="I119" i="31"/>
  <c r="D113" i="85"/>
  <c r="G112" i="85"/>
  <c r="E113" i="85"/>
  <c r="B115" i="61"/>
  <c r="F115" i="61"/>
  <c r="G121" i="30"/>
  <c r="D122" i="30"/>
  <c r="E122" i="30"/>
  <c r="D113" i="81"/>
  <c r="G112" i="81"/>
  <c r="E113" i="81"/>
  <c r="J115" i="72"/>
  <c r="J108" i="97"/>
  <c r="D116" i="62"/>
  <c r="G115" i="62"/>
  <c r="E116" i="62"/>
  <c r="J118" i="3"/>
  <c r="J112" i="79"/>
  <c r="J114" i="59"/>
  <c r="J117" i="39"/>
  <c r="G112" i="80"/>
  <c r="D113" i="80"/>
  <c r="E113" i="80"/>
  <c r="D112" i="88"/>
  <c r="G111" i="88"/>
  <c r="E112" i="88"/>
  <c r="J118" i="17"/>
  <c r="J110" i="94"/>
  <c r="D117" i="55"/>
  <c r="G116" i="55"/>
  <c r="E117" i="55"/>
  <c r="J108" i="98"/>
  <c r="G117" i="45"/>
  <c r="D118" i="45"/>
  <c r="E118" i="45"/>
  <c r="I119" i="23"/>
  <c r="H119" i="23"/>
  <c r="J110" i="87"/>
  <c r="D117" i="46"/>
  <c r="G116" i="46"/>
  <c r="E117" i="46"/>
  <c r="D112" i="87"/>
  <c r="G111" i="87"/>
  <c r="E112" i="87"/>
  <c r="D122" i="27"/>
  <c r="G121" i="27"/>
  <c r="E122" i="27"/>
  <c r="D119" i="42"/>
  <c r="G118" i="42"/>
  <c r="E119" i="42"/>
  <c r="D110" i="98"/>
  <c r="G109" i="98"/>
  <c r="E110" i="98"/>
  <c r="D114" i="78"/>
  <c r="G113" i="78"/>
  <c r="E114" i="78"/>
  <c r="G112" i="82"/>
  <c r="D113" i="82"/>
  <c r="E113" i="82"/>
  <c r="G115" i="63"/>
  <c r="D116" i="63"/>
  <c r="E116" i="63"/>
  <c r="G114" i="66"/>
  <c r="D115" i="66"/>
  <c r="E115" i="66"/>
  <c r="D119" i="43"/>
  <c r="G118" i="43"/>
  <c r="E119" i="43"/>
  <c r="D114" i="77"/>
  <c r="G113" i="77"/>
  <c r="E114" i="77"/>
  <c r="D121" i="24"/>
  <c r="G120" i="24"/>
  <c r="E121" i="24"/>
  <c r="G121" i="70"/>
  <c r="D122" i="70"/>
  <c r="E122" i="70"/>
  <c r="H118" i="44"/>
  <c r="I118" i="44"/>
  <c r="J118" i="44" s="1"/>
  <c r="F120" i="23"/>
  <c r="B120" i="23"/>
  <c r="J111" i="86"/>
  <c r="D112" i="84"/>
  <c r="G111" i="84"/>
  <c r="E112" i="84"/>
  <c r="J114" i="60" l="1"/>
  <c r="J119" i="31"/>
  <c r="J109" i="95"/>
  <c r="J119" i="23"/>
  <c r="F112" i="94"/>
  <c r="H109" i="98"/>
  <c r="I109" i="98"/>
  <c r="J109" i="98" s="1"/>
  <c r="F119" i="74"/>
  <c r="B119" i="74"/>
  <c r="G119" i="20"/>
  <c r="D120" i="20"/>
  <c r="E120" i="20"/>
  <c r="B120" i="21"/>
  <c r="F120" i="21"/>
  <c r="H121" i="70"/>
  <c r="I121" i="70"/>
  <c r="I111" i="87"/>
  <c r="H111" i="87"/>
  <c r="F120" i="22"/>
  <c r="B120" i="22"/>
  <c r="B113" i="85"/>
  <c r="F113" i="85"/>
  <c r="F114" i="77"/>
  <c r="B114" i="77"/>
  <c r="F116" i="63"/>
  <c r="B116" i="63"/>
  <c r="B122" i="27"/>
  <c r="F122" i="27"/>
  <c r="B117" i="55"/>
  <c r="F117" i="55"/>
  <c r="H112" i="80"/>
  <c r="I112" i="80"/>
  <c r="G115" i="61"/>
  <c r="D116" i="61"/>
  <c r="E116" i="61"/>
  <c r="F117" i="56"/>
  <c r="B117" i="56"/>
  <c r="I116" i="57"/>
  <c r="H116" i="57"/>
  <c r="I115" i="59"/>
  <c r="J115" i="59" s="1"/>
  <c r="H115" i="59"/>
  <c r="H119" i="21"/>
  <c r="I119" i="21"/>
  <c r="F120" i="3"/>
  <c r="B120" i="3"/>
  <c r="G119" i="44"/>
  <c r="D120" i="44"/>
  <c r="E120" i="44"/>
  <c r="H113" i="76"/>
  <c r="I113" i="76"/>
  <c r="F119" i="39"/>
  <c r="B119" i="39"/>
  <c r="I111" i="84"/>
  <c r="H111" i="84"/>
  <c r="H121" i="29"/>
  <c r="I121" i="29"/>
  <c r="B119" i="41"/>
  <c r="F119" i="41"/>
  <c r="F112" i="91"/>
  <c r="B112" i="91"/>
  <c r="H119" i="3"/>
  <c r="I119" i="3"/>
  <c r="H118" i="43"/>
  <c r="I118" i="43"/>
  <c r="G112" i="94"/>
  <c r="D113" i="94"/>
  <c r="E113" i="94"/>
  <c r="I112" i="83"/>
  <c r="J112" i="83" s="1"/>
  <c r="H112" i="83"/>
  <c r="F123" i="28"/>
  <c r="B123" i="28"/>
  <c r="H116" i="54"/>
  <c r="I116" i="54"/>
  <c r="B119" i="43"/>
  <c r="F119" i="43"/>
  <c r="F113" i="82"/>
  <c r="B113" i="82"/>
  <c r="B112" i="87"/>
  <c r="F112" i="87"/>
  <c r="B118" i="45"/>
  <c r="F118" i="45"/>
  <c r="I112" i="81"/>
  <c r="H112" i="81"/>
  <c r="H112" i="85"/>
  <c r="I112" i="85"/>
  <c r="H119" i="22"/>
  <c r="I119" i="22"/>
  <c r="J119" i="22" s="1"/>
  <c r="J118" i="20"/>
  <c r="J109" i="93"/>
  <c r="B115" i="65"/>
  <c r="F115" i="65"/>
  <c r="F110" i="97"/>
  <c r="B110" i="97"/>
  <c r="H111" i="90"/>
  <c r="I111" i="90"/>
  <c r="J111" i="90" s="1"/>
  <c r="H119" i="17"/>
  <c r="I119" i="17"/>
  <c r="G119" i="18"/>
  <c r="D120" i="18"/>
  <c r="E120" i="18"/>
  <c r="F119" i="73"/>
  <c r="B119" i="73"/>
  <c r="H111" i="91"/>
  <c r="I111" i="91"/>
  <c r="H111" i="94"/>
  <c r="I111" i="94"/>
  <c r="J111" i="94" s="1"/>
  <c r="H122" i="28"/>
  <c r="I122" i="28"/>
  <c r="J122" i="28" s="1"/>
  <c r="F117" i="54"/>
  <c r="B117" i="54"/>
  <c r="H111" i="92"/>
  <c r="I111" i="92"/>
  <c r="D121" i="31"/>
  <c r="G120" i="31"/>
  <c r="E121" i="31"/>
  <c r="H114" i="65"/>
  <c r="I114" i="65"/>
  <c r="H119" i="34"/>
  <c r="I119" i="34"/>
  <c r="H109" i="97"/>
  <c r="I109" i="97"/>
  <c r="B112" i="90"/>
  <c r="F112" i="90"/>
  <c r="F120" i="17"/>
  <c r="B120" i="17"/>
  <c r="I114" i="68"/>
  <c r="H114" i="68"/>
  <c r="J108" i="99"/>
  <c r="H114" i="67"/>
  <c r="I114" i="67"/>
  <c r="B112" i="92"/>
  <c r="F112" i="92"/>
  <c r="I115" i="63"/>
  <c r="H115" i="63"/>
  <c r="B116" i="59"/>
  <c r="F116" i="59"/>
  <c r="F110" i="98"/>
  <c r="B110" i="98"/>
  <c r="J118" i="18"/>
  <c r="H118" i="73"/>
  <c r="I118" i="73"/>
  <c r="I120" i="24"/>
  <c r="H120" i="24"/>
  <c r="H117" i="45"/>
  <c r="I117" i="45"/>
  <c r="G120" i="23"/>
  <c r="D121" i="23"/>
  <c r="E121" i="23"/>
  <c r="F121" i="24"/>
  <c r="B121" i="24"/>
  <c r="B115" i="66"/>
  <c r="F115" i="66"/>
  <c r="B119" i="42"/>
  <c r="F119" i="42"/>
  <c r="I116" i="46"/>
  <c r="H116" i="46"/>
  <c r="F112" i="88"/>
  <c r="B112" i="88"/>
  <c r="H116" i="53"/>
  <c r="I116" i="53"/>
  <c r="B120" i="34"/>
  <c r="F120" i="34"/>
  <c r="G109" i="99"/>
  <c r="D110" i="99"/>
  <c r="E110" i="99"/>
  <c r="H110" i="96"/>
  <c r="I110" i="96"/>
  <c r="J110" i="96" s="1"/>
  <c r="F122" i="69"/>
  <c r="B122" i="69"/>
  <c r="F115" i="68"/>
  <c r="B115" i="68"/>
  <c r="I116" i="58"/>
  <c r="H116" i="58"/>
  <c r="B115" i="67"/>
  <c r="F115" i="67"/>
  <c r="H111" i="89"/>
  <c r="I111" i="89"/>
  <c r="H113" i="79"/>
  <c r="I113" i="79"/>
  <c r="H118" i="41"/>
  <c r="I118" i="41"/>
  <c r="B122" i="29"/>
  <c r="F122" i="29"/>
  <c r="I111" i="88"/>
  <c r="H111" i="88"/>
  <c r="H114" i="66"/>
  <c r="I114" i="66"/>
  <c r="H113" i="78"/>
  <c r="I113" i="78"/>
  <c r="F117" i="46"/>
  <c r="B117" i="46"/>
  <c r="I115" i="62"/>
  <c r="H115" i="62"/>
  <c r="F122" i="30"/>
  <c r="B122" i="30"/>
  <c r="B117" i="53"/>
  <c r="F117" i="53"/>
  <c r="F121" i="71"/>
  <c r="B121" i="71"/>
  <c r="G115" i="60"/>
  <c r="D116" i="60"/>
  <c r="E116" i="60"/>
  <c r="I112" i="86"/>
  <c r="H112" i="86"/>
  <c r="F121" i="32"/>
  <c r="B121" i="32"/>
  <c r="H115" i="64"/>
  <c r="I115" i="64"/>
  <c r="G110" i="93"/>
  <c r="D111" i="93"/>
  <c r="E111" i="93"/>
  <c r="F111" i="96"/>
  <c r="B111" i="96"/>
  <c r="H121" i="69"/>
  <c r="I121" i="69"/>
  <c r="J121" i="69" s="1"/>
  <c r="I113" i="75"/>
  <c r="H113" i="75"/>
  <c r="I119" i="19"/>
  <c r="H119" i="19"/>
  <c r="B117" i="58"/>
  <c r="F117" i="58"/>
  <c r="F112" i="89"/>
  <c r="B112" i="89"/>
  <c r="F114" i="79"/>
  <c r="B114" i="79"/>
  <c r="I116" i="72"/>
  <c r="H116" i="72"/>
  <c r="F122" i="70"/>
  <c r="B122" i="70"/>
  <c r="F113" i="83"/>
  <c r="B113" i="83"/>
  <c r="I118" i="39"/>
  <c r="H118" i="39"/>
  <c r="B112" i="84"/>
  <c r="F112" i="84"/>
  <c r="I118" i="74"/>
  <c r="H118" i="74"/>
  <c r="I112" i="82"/>
  <c r="H112" i="82"/>
  <c r="I118" i="42"/>
  <c r="H118" i="42"/>
  <c r="F113" i="81"/>
  <c r="B113" i="81"/>
  <c r="D111" i="95"/>
  <c r="G110" i="95"/>
  <c r="E111" i="95"/>
  <c r="I113" i="77"/>
  <c r="H113" i="77"/>
  <c r="F114" i="78"/>
  <c r="B114" i="78"/>
  <c r="I121" i="27"/>
  <c r="H121" i="27"/>
  <c r="H116" i="55"/>
  <c r="I116" i="55"/>
  <c r="B113" i="80"/>
  <c r="F113" i="80"/>
  <c r="B116" i="62"/>
  <c r="F116" i="62"/>
  <c r="I121" i="30"/>
  <c r="H121" i="30"/>
  <c r="I116" i="56"/>
  <c r="H116" i="56"/>
  <c r="F117" i="57"/>
  <c r="B117" i="57"/>
  <c r="I120" i="71"/>
  <c r="H120" i="71"/>
  <c r="F113" i="86"/>
  <c r="B113" i="86"/>
  <c r="H120" i="32"/>
  <c r="I120" i="32"/>
  <c r="J120" i="32" s="1"/>
  <c r="F116" i="64"/>
  <c r="B116" i="64"/>
  <c r="B114" i="75"/>
  <c r="F114" i="75"/>
  <c r="B120" i="19"/>
  <c r="F120" i="19"/>
  <c r="F114" i="76"/>
  <c r="B114" i="76"/>
  <c r="B117" i="72"/>
  <c r="F117" i="72"/>
  <c r="J118" i="74" l="1"/>
  <c r="J116" i="58"/>
  <c r="J115" i="64"/>
  <c r="J116" i="53"/>
  <c r="J111" i="92"/>
  <c r="J111" i="91"/>
  <c r="J118" i="43"/>
  <c r="J121" i="29"/>
  <c r="J112" i="80"/>
  <c r="J121" i="70"/>
  <c r="J116" i="72"/>
  <c r="J119" i="19"/>
  <c r="J112" i="81"/>
  <c r="J113" i="77"/>
  <c r="J111" i="89"/>
  <c r="J117" i="45"/>
  <c r="J109" i="97"/>
  <c r="J119" i="17"/>
  <c r="J120" i="24"/>
  <c r="J114" i="68"/>
  <c r="J116" i="56"/>
  <c r="J115" i="63"/>
  <c r="J111" i="84"/>
  <c r="J119" i="21"/>
  <c r="J114" i="67"/>
  <c r="J113" i="76"/>
  <c r="D121" i="19"/>
  <c r="G120" i="19"/>
  <c r="E121" i="19"/>
  <c r="D115" i="76"/>
  <c r="G114" i="76"/>
  <c r="E115" i="76"/>
  <c r="H110" i="95"/>
  <c r="I110" i="95"/>
  <c r="G117" i="58"/>
  <c r="D118" i="58"/>
  <c r="E118" i="58"/>
  <c r="D122" i="32"/>
  <c r="G121" i="32"/>
  <c r="E122" i="32"/>
  <c r="G117" i="53"/>
  <c r="D118" i="53"/>
  <c r="E118" i="53"/>
  <c r="J113" i="78"/>
  <c r="J118" i="41"/>
  <c r="D113" i="88"/>
  <c r="G112" i="88"/>
  <c r="E113" i="88"/>
  <c r="D122" i="24"/>
  <c r="G121" i="24"/>
  <c r="E122" i="24"/>
  <c r="J118" i="73"/>
  <c r="J114" i="65"/>
  <c r="D118" i="54"/>
  <c r="G117" i="54"/>
  <c r="E118" i="54"/>
  <c r="G119" i="73"/>
  <c r="D120" i="73"/>
  <c r="E120" i="73"/>
  <c r="J112" i="85"/>
  <c r="F111" i="95"/>
  <c r="B111" i="95"/>
  <c r="G120" i="17"/>
  <c r="D121" i="17"/>
  <c r="E121" i="17"/>
  <c r="D111" i="97"/>
  <c r="G110" i="97"/>
  <c r="E111" i="97"/>
  <c r="G122" i="27"/>
  <c r="D123" i="27"/>
  <c r="E123" i="27"/>
  <c r="G113" i="86"/>
  <c r="D114" i="86"/>
  <c r="E114" i="86"/>
  <c r="J121" i="30"/>
  <c r="J121" i="27"/>
  <c r="D113" i="84"/>
  <c r="G112" i="84"/>
  <c r="E113" i="84"/>
  <c r="J112" i="86"/>
  <c r="J114" i="66"/>
  <c r="J113" i="79"/>
  <c r="I109" i="99"/>
  <c r="H109" i="99"/>
  <c r="J116" i="46"/>
  <c r="B121" i="23"/>
  <c r="F121" i="23"/>
  <c r="G112" i="90"/>
  <c r="D113" i="90"/>
  <c r="E113" i="90"/>
  <c r="B120" i="18"/>
  <c r="F120" i="18"/>
  <c r="D116" i="65"/>
  <c r="G115" i="65"/>
  <c r="E116" i="65"/>
  <c r="G119" i="43"/>
  <c r="D120" i="43"/>
  <c r="E120" i="43"/>
  <c r="G112" i="91"/>
  <c r="D113" i="91"/>
  <c r="E113" i="91"/>
  <c r="D120" i="39"/>
  <c r="G119" i="39"/>
  <c r="E120" i="39"/>
  <c r="D121" i="22"/>
  <c r="G120" i="22"/>
  <c r="E121" i="22"/>
  <c r="B120" i="20"/>
  <c r="F120" i="20"/>
  <c r="G113" i="82"/>
  <c r="D114" i="82"/>
  <c r="E114" i="82"/>
  <c r="D121" i="3"/>
  <c r="G120" i="3"/>
  <c r="E121" i="3"/>
  <c r="D117" i="62"/>
  <c r="G116" i="62"/>
  <c r="E117" i="62"/>
  <c r="D123" i="30"/>
  <c r="G122" i="30"/>
  <c r="E123" i="30"/>
  <c r="D116" i="68"/>
  <c r="G115" i="68"/>
  <c r="E116" i="68"/>
  <c r="G120" i="34"/>
  <c r="D121" i="34"/>
  <c r="E121" i="34"/>
  <c r="G119" i="42"/>
  <c r="D120" i="42"/>
  <c r="E120" i="42"/>
  <c r="I120" i="23"/>
  <c r="H120" i="23"/>
  <c r="I120" i="31"/>
  <c r="H120" i="31"/>
  <c r="I119" i="18"/>
  <c r="H119" i="18"/>
  <c r="B113" i="94"/>
  <c r="F113" i="94"/>
  <c r="G119" i="41"/>
  <c r="D120" i="41"/>
  <c r="E120" i="41"/>
  <c r="F116" i="61"/>
  <c r="B116" i="61"/>
  <c r="I119" i="20"/>
  <c r="H119" i="20"/>
  <c r="D112" i="96"/>
  <c r="G111" i="96"/>
  <c r="E112" i="96"/>
  <c r="F110" i="99"/>
  <c r="B110" i="99"/>
  <c r="G112" i="92"/>
  <c r="D113" i="92"/>
  <c r="E113" i="92"/>
  <c r="G114" i="75"/>
  <c r="D115" i="75"/>
  <c r="E115" i="75"/>
  <c r="B111" i="93"/>
  <c r="F111" i="93"/>
  <c r="J120" i="71"/>
  <c r="G114" i="78"/>
  <c r="D115" i="78"/>
  <c r="E115" i="78"/>
  <c r="H110" i="93"/>
  <c r="I110" i="93"/>
  <c r="J110" i="93" s="1"/>
  <c r="B116" i="60"/>
  <c r="F116" i="60"/>
  <c r="G110" i="98"/>
  <c r="D111" i="98"/>
  <c r="E111" i="98"/>
  <c r="F121" i="31"/>
  <c r="B121" i="31"/>
  <c r="D119" i="45"/>
  <c r="G118" i="45"/>
  <c r="E119" i="45"/>
  <c r="J116" i="54"/>
  <c r="H112" i="94"/>
  <c r="I112" i="94"/>
  <c r="H115" i="61"/>
  <c r="I115" i="61"/>
  <c r="D117" i="63"/>
  <c r="G116" i="63"/>
  <c r="E117" i="63"/>
  <c r="J111" i="87"/>
  <c r="D118" i="56"/>
  <c r="G117" i="56"/>
  <c r="E118" i="56"/>
  <c r="G113" i="81"/>
  <c r="D114" i="81"/>
  <c r="E114" i="81"/>
  <c r="D118" i="72"/>
  <c r="G117" i="72"/>
  <c r="E118" i="72"/>
  <c r="D114" i="80"/>
  <c r="G113" i="80"/>
  <c r="E114" i="80"/>
  <c r="J118" i="42"/>
  <c r="J118" i="39"/>
  <c r="G114" i="79"/>
  <c r="D115" i="79"/>
  <c r="E115" i="79"/>
  <c r="J113" i="75"/>
  <c r="H115" i="60"/>
  <c r="I115" i="60"/>
  <c r="J115" i="62"/>
  <c r="J111" i="88"/>
  <c r="D123" i="69"/>
  <c r="G122" i="69"/>
  <c r="E123" i="69"/>
  <c r="G115" i="66"/>
  <c r="D116" i="66"/>
  <c r="E116" i="66"/>
  <c r="D117" i="59"/>
  <c r="G116" i="59"/>
  <c r="E117" i="59"/>
  <c r="D120" i="74"/>
  <c r="G119" i="74"/>
  <c r="E120" i="74"/>
  <c r="D123" i="70"/>
  <c r="G122" i="70"/>
  <c r="E123" i="70"/>
  <c r="D117" i="64"/>
  <c r="G116" i="64"/>
  <c r="E117" i="64"/>
  <c r="D118" i="57"/>
  <c r="G117" i="57"/>
  <c r="E118" i="57"/>
  <c r="G122" i="29"/>
  <c r="D123" i="29"/>
  <c r="E123" i="29"/>
  <c r="G115" i="67"/>
  <c r="D116" i="67"/>
  <c r="E116" i="67"/>
  <c r="J119" i="34"/>
  <c r="D113" i="87"/>
  <c r="G112" i="87"/>
  <c r="E113" i="87"/>
  <c r="B120" i="44"/>
  <c r="F120" i="44"/>
  <c r="D115" i="77"/>
  <c r="G114" i="77"/>
  <c r="E115" i="77"/>
  <c r="J116" i="55"/>
  <c r="J112" i="82"/>
  <c r="D114" i="83"/>
  <c r="G113" i="83"/>
  <c r="E114" i="83"/>
  <c r="G112" i="89"/>
  <c r="D113" i="89"/>
  <c r="E113" i="89"/>
  <c r="G121" i="71"/>
  <c r="D122" i="71"/>
  <c r="E122" i="71"/>
  <c r="G117" i="46"/>
  <c r="D118" i="46"/>
  <c r="E118" i="46"/>
  <c r="D124" i="28"/>
  <c r="G123" i="28"/>
  <c r="E124" i="28"/>
  <c r="J119" i="3"/>
  <c r="I119" i="44"/>
  <c r="H119" i="44"/>
  <c r="J116" i="57"/>
  <c r="D118" i="55"/>
  <c r="G117" i="55"/>
  <c r="E118" i="55"/>
  <c r="D114" i="85"/>
  <c r="G113" i="85"/>
  <c r="E114" i="85"/>
  <c r="G120" i="21"/>
  <c r="D121" i="21"/>
  <c r="E121" i="21"/>
  <c r="J112" i="94" l="1"/>
  <c r="J120" i="31"/>
  <c r="F114" i="80"/>
  <c r="B114" i="80"/>
  <c r="F117" i="64"/>
  <c r="B117" i="64"/>
  <c r="B114" i="85"/>
  <c r="F114" i="85"/>
  <c r="H121" i="71"/>
  <c r="I121" i="71"/>
  <c r="B113" i="87"/>
  <c r="F113" i="87"/>
  <c r="F123" i="70"/>
  <c r="B123" i="70"/>
  <c r="F116" i="66"/>
  <c r="B116" i="66"/>
  <c r="H113" i="80"/>
  <c r="I113" i="80"/>
  <c r="G121" i="31"/>
  <c r="D122" i="31"/>
  <c r="E122" i="31"/>
  <c r="H114" i="75"/>
  <c r="I114" i="75"/>
  <c r="J114" i="75" s="1"/>
  <c r="B112" i="96"/>
  <c r="F112" i="96"/>
  <c r="D114" i="94"/>
  <c r="G113" i="94"/>
  <c r="E114" i="94"/>
  <c r="F116" i="68"/>
  <c r="B116" i="68"/>
  <c r="I120" i="3"/>
  <c r="H120" i="3"/>
  <c r="I120" i="22"/>
  <c r="H120" i="22"/>
  <c r="B111" i="97"/>
  <c r="F111" i="97"/>
  <c r="F120" i="73"/>
  <c r="B120" i="73"/>
  <c r="H121" i="24"/>
  <c r="I121" i="24"/>
  <c r="B118" i="53"/>
  <c r="F118" i="53"/>
  <c r="J110" i="95"/>
  <c r="F122" i="24"/>
  <c r="B122" i="24"/>
  <c r="I117" i="55"/>
  <c r="H117" i="55"/>
  <c r="B124" i="28"/>
  <c r="F124" i="28"/>
  <c r="B113" i="89"/>
  <c r="F113" i="89"/>
  <c r="H114" i="77"/>
  <c r="I114" i="77"/>
  <c r="F118" i="57"/>
  <c r="B118" i="57"/>
  <c r="I119" i="74"/>
  <c r="H119" i="74"/>
  <c r="B118" i="56"/>
  <c r="F118" i="56"/>
  <c r="F111" i="98"/>
  <c r="B111" i="98"/>
  <c r="H114" i="78"/>
  <c r="I114" i="78"/>
  <c r="J114" i="78" s="1"/>
  <c r="B113" i="92"/>
  <c r="F113" i="92"/>
  <c r="J119" i="20"/>
  <c r="I119" i="42"/>
  <c r="H119" i="42"/>
  <c r="I122" i="30"/>
  <c r="H122" i="30"/>
  <c r="H119" i="43"/>
  <c r="I119" i="43"/>
  <c r="I112" i="90"/>
  <c r="H112" i="90"/>
  <c r="I113" i="86"/>
  <c r="H113" i="86"/>
  <c r="B121" i="17"/>
  <c r="F121" i="17"/>
  <c r="I115" i="66"/>
  <c r="H115" i="66"/>
  <c r="B115" i="78"/>
  <c r="F115" i="78"/>
  <c r="F120" i="43"/>
  <c r="B120" i="43"/>
  <c r="F113" i="90"/>
  <c r="B113" i="90"/>
  <c r="F114" i="86"/>
  <c r="B114" i="86"/>
  <c r="I117" i="53"/>
  <c r="J117" i="53" s="1"/>
  <c r="H117" i="53"/>
  <c r="F118" i="55"/>
  <c r="B118" i="55"/>
  <c r="H112" i="89"/>
  <c r="I112" i="89"/>
  <c r="B115" i="77"/>
  <c r="F115" i="77"/>
  <c r="B116" i="67"/>
  <c r="F116" i="67"/>
  <c r="F120" i="74"/>
  <c r="B120" i="74"/>
  <c r="I122" i="69"/>
  <c r="H122" i="69"/>
  <c r="B115" i="79"/>
  <c r="F115" i="79"/>
  <c r="H117" i="72"/>
  <c r="I117" i="72"/>
  <c r="H110" i="98"/>
  <c r="I110" i="98"/>
  <c r="J110" i="98" s="1"/>
  <c r="I112" i="92"/>
  <c r="H112" i="92"/>
  <c r="J119" i="18"/>
  <c r="F123" i="30"/>
  <c r="B123" i="30"/>
  <c r="B114" i="82"/>
  <c r="F114" i="82"/>
  <c r="I119" i="39"/>
  <c r="H119" i="39"/>
  <c r="G121" i="23"/>
  <c r="D122" i="23"/>
  <c r="E122" i="23"/>
  <c r="H120" i="17"/>
  <c r="I120" i="17"/>
  <c r="H117" i="54"/>
  <c r="I117" i="54"/>
  <c r="J117" i="54" s="1"/>
  <c r="H112" i="88"/>
  <c r="I112" i="88"/>
  <c r="H121" i="32"/>
  <c r="I121" i="32"/>
  <c r="I114" i="76"/>
  <c r="J114" i="76" s="1"/>
  <c r="H114" i="76"/>
  <c r="H117" i="57"/>
  <c r="I117" i="57"/>
  <c r="I117" i="56"/>
  <c r="H117" i="56"/>
  <c r="B121" i="22"/>
  <c r="F121" i="22"/>
  <c r="H119" i="73"/>
  <c r="I119" i="73"/>
  <c r="F121" i="21"/>
  <c r="B121" i="21"/>
  <c r="B118" i="46"/>
  <c r="F118" i="46"/>
  <c r="D121" i="44"/>
  <c r="G120" i="44"/>
  <c r="E121" i="44"/>
  <c r="H115" i="67"/>
  <c r="I115" i="67"/>
  <c r="I116" i="64"/>
  <c r="H116" i="64"/>
  <c r="F123" i="69"/>
  <c r="B123" i="69"/>
  <c r="I114" i="79"/>
  <c r="H114" i="79"/>
  <c r="B118" i="72"/>
  <c r="F118" i="72"/>
  <c r="G116" i="60"/>
  <c r="D117" i="60"/>
  <c r="E117" i="60"/>
  <c r="G111" i="93"/>
  <c r="D112" i="93"/>
  <c r="E112" i="93"/>
  <c r="D117" i="61"/>
  <c r="G116" i="61"/>
  <c r="E117" i="61"/>
  <c r="B121" i="34"/>
  <c r="F121" i="34"/>
  <c r="I113" i="82"/>
  <c r="H113" i="82"/>
  <c r="F120" i="39"/>
  <c r="B120" i="39"/>
  <c r="I115" i="65"/>
  <c r="H115" i="65"/>
  <c r="I112" i="84"/>
  <c r="J112" i="84" s="1"/>
  <c r="H112" i="84"/>
  <c r="F123" i="27"/>
  <c r="B123" i="27"/>
  <c r="B118" i="54"/>
  <c r="F118" i="54"/>
  <c r="B113" i="88"/>
  <c r="F113" i="88"/>
  <c r="F122" i="32"/>
  <c r="B122" i="32"/>
  <c r="F115" i="76"/>
  <c r="B115" i="76"/>
  <c r="H123" i="28"/>
  <c r="I123" i="28"/>
  <c r="I120" i="21"/>
  <c r="H120" i="21"/>
  <c r="G110" i="99"/>
  <c r="D111" i="99"/>
  <c r="E111" i="99"/>
  <c r="I120" i="34"/>
  <c r="H120" i="34"/>
  <c r="H116" i="62"/>
  <c r="I116" i="62"/>
  <c r="G120" i="20"/>
  <c r="D121" i="20"/>
  <c r="E121" i="20"/>
  <c r="B116" i="65"/>
  <c r="F116" i="65"/>
  <c r="F113" i="84"/>
  <c r="B113" i="84"/>
  <c r="H122" i="27"/>
  <c r="I122" i="27"/>
  <c r="D112" i="95"/>
  <c r="G111" i="95"/>
  <c r="E112" i="95"/>
  <c r="F120" i="42"/>
  <c r="B120" i="42"/>
  <c r="H117" i="46"/>
  <c r="I117" i="46"/>
  <c r="H113" i="83"/>
  <c r="I113" i="83"/>
  <c r="H116" i="63"/>
  <c r="I116" i="63"/>
  <c r="J116" i="63" s="1"/>
  <c r="J119" i="44"/>
  <c r="F114" i="83"/>
  <c r="B114" i="83"/>
  <c r="F123" i="29"/>
  <c r="B123" i="29"/>
  <c r="B117" i="59"/>
  <c r="F117" i="59"/>
  <c r="F114" i="81"/>
  <c r="B114" i="81"/>
  <c r="F117" i="63"/>
  <c r="B117" i="63"/>
  <c r="F119" i="45"/>
  <c r="B119" i="45"/>
  <c r="F120" i="41"/>
  <c r="B120" i="41"/>
  <c r="F117" i="62"/>
  <c r="B117" i="62"/>
  <c r="F113" i="91"/>
  <c r="B113" i="91"/>
  <c r="G120" i="18"/>
  <c r="D121" i="18"/>
  <c r="E121" i="18"/>
  <c r="F118" i="58"/>
  <c r="B118" i="58"/>
  <c r="I120" i="19"/>
  <c r="H120" i="19"/>
  <c r="B121" i="3"/>
  <c r="F121" i="3"/>
  <c r="H116" i="59"/>
  <c r="I116" i="59"/>
  <c r="I118" i="45"/>
  <c r="H118" i="45"/>
  <c r="I113" i="85"/>
  <c r="H113" i="85"/>
  <c r="B122" i="71"/>
  <c r="F122" i="71"/>
  <c r="I112" i="87"/>
  <c r="H112" i="87"/>
  <c r="H122" i="29"/>
  <c r="I122" i="29"/>
  <c r="J122" i="29" s="1"/>
  <c r="I122" i="70"/>
  <c r="H122" i="70"/>
  <c r="J115" i="60"/>
  <c r="I113" i="81"/>
  <c r="H113" i="81"/>
  <c r="J115" i="61"/>
  <c r="B115" i="75"/>
  <c r="F115" i="75"/>
  <c r="I111" i="96"/>
  <c r="H111" i="96"/>
  <c r="I119" i="41"/>
  <c r="H119" i="41"/>
  <c r="J120" i="23"/>
  <c r="I115" i="68"/>
  <c r="H115" i="68"/>
  <c r="I112" i="91"/>
  <c r="H112" i="91"/>
  <c r="J109" i="99"/>
  <c r="H110" i="97"/>
  <c r="I110" i="97"/>
  <c r="I117" i="58"/>
  <c r="H117" i="58"/>
  <c r="B121" i="19"/>
  <c r="F121" i="19"/>
  <c r="J117" i="56" l="1"/>
  <c r="J117" i="57"/>
  <c r="J119" i="41"/>
  <c r="J112" i="90"/>
  <c r="J120" i="22"/>
  <c r="J112" i="91"/>
  <c r="J115" i="68"/>
  <c r="J114" i="77"/>
  <c r="J120" i="3"/>
  <c r="J121" i="32"/>
  <c r="J119" i="43"/>
  <c r="J121" i="24"/>
  <c r="J112" i="92"/>
  <c r="J122" i="69"/>
  <c r="J122" i="30"/>
  <c r="J117" i="58"/>
  <c r="J112" i="87"/>
  <c r="J122" i="27"/>
  <c r="J116" i="64"/>
  <c r="J123" i="28"/>
  <c r="G118" i="54"/>
  <c r="D119" i="54"/>
  <c r="E119" i="54"/>
  <c r="F117" i="61"/>
  <c r="B117" i="61"/>
  <c r="J119" i="73"/>
  <c r="J120" i="17"/>
  <c r="J117" i="72"/>
  <c r="G116" i="67"/>
  <c r="D117" i="67"/>
  <c r="E117" i="67"/>
  <c r="D116" i="78"/>
  <c r="G115" i="78"/>
  <c r="E116" i="78"/>
  <c r="G118" i="53"/>
  <c r="D119" i="53"/>
  <c r="E119" i="53"/>
  <c r="B114" i="94"/>
  <c r="F114" i="94"/>
  <c r="J113" i="80"/>
  <c r="J121" i="71"/>
  <c r="D114" i="91"/>
  <c r="G113" i="91"/>
  <c r="E114" i="91"/>
  <c r="D121" i="39"/>
  <c r="G120" i="39"/>
  <c r="E121" i="39"/>
  <c r="D114" i="92"/>
  <c r="G113" i="92"/>
  <c r="E114" i="92"/>
  <c r="D125" i="28"/>
  <c r="G124" i="28"/>
  <c r="E125" i="28"/>
  <c r="G112" i="96"/>
  <c r="D113" i="96"/>
  <c r="E113" i="96"/>
  <c r="J111" i="96"/>
  <c r="J122" i="70"/>
  <c r="J113" i="85"/>
  <c r="J120" i="19"/>
  <c r="G120" i="42"/>
  <c r="D121" i="42"/>
  <c r="E121" i="42"/>
  <c r="G116" i="65"/>
  <c r="D117" i="65"/>
  <c r="E117" i="65"/>
  <c r="J120" i="34"/>
  <c r="B112" i="93"/>
  <c r="F112" i="93"/>
  <c r="J114" i="79"/>
  <c r="I120" i="44"/>
  <c r="H120" i="44"/>
  <c r="D122" i="22"/>
  <c r="G121" i="22"/>
  <c r="E122" i="22"/>
  <c r="G123" i="30"/>
  <c r="D124" i="30"/>
  <c r="E124" i="30"/>
  <c r="G115" i="79"/>
  <c r="D116" i="79"/>
  <c r="E116" i="79"/>
  <c r="G115" i="77"/>
  <c r="D116" i="77"/>
  <c r="E116" i="77"/>
  <c r="J119" i="74"/>
  <c r="G114" i="85"/>
  <c r="D115" i="85"/>
  <c r="E115" i="85"/>
  <c r="D118" i="63"/>
  <c r="G117" i="63"/>
  <c r="E118" i="63"/>
  <c r="G121" i="19"/>
  <c r="D122" i="19"/>
  <c r="E122" i="19"/>
  <c r="D116" i="76"/>
  <c r="G115" i="76"/>
  <c r="E116" i="76"/>
  <c r="G123" i="27"/>
  <c r="D124" i="27"/>
  <c r="E124" i="27"/>
  <c r="J113" i="82"/>
  <c r="H111" i="93"/>
  <c r="I111" i="93"/>
  <c r="B121" i="44"/>
  <c r="F121" i="44"/>
  <c r="B122" i="23"/>
  <c r="F122" i="23"/>
  <c r="G114" i="86"/>
  <c r="D115" i="86"/>
  <c r="E115" i="86"/>
  <c r="J115" i="66"/>
  <c r="D117" i="66"/>
  <c r="G116" i="66"/>
  <c r="E117" i="66"/>
  <c r="G115" i="75"/>
  <c r="D116" i="75"/>
  <c r="E116" i="75"/>
  <c r="D118" i="62"/>
  <c r="G117" i="62"/>
  <c r="E118" i="62"/>
  <c r="G114" i="81"/>
  <c r="D115" i="81"/>
  <c r="E115" i="81"/>
  <c r="J118" i="45"/>
  <c r="D119" i="58"/>
  <c r="G118" i="58"/>
  <c r="E119" i="58"/>
  <c r="G117" i="59"/>
  <c r="D118" i="59"/>
  <c r="E118" i="59"/>
  <c r="H111" i="95"/>
  <c r="I111" i="95"/>
  <c r="B111" i="99"/>
  <c r="F111" i="99"/>
  <c r="G121" i="34"/>
  <c r="D122" i="34"/>
  <c r="E122" i="34"/>
  <c r="D124" i="69"/>
  <c r="G123" i="69"/>
  <c r="E124" i="69"/>
  <c r="G118" i="46"/>
  <c r="D119" i="46"/>
  <c r="E119" i="46"/>
  <c r="J112" i="88"/>
  <c r="H121" i="23"/>
  <c r="I121" i="23"/>
  <c r="J112" i="89"/>
  <c r="G121" i="17"/>
  <c r="D122" i="17"/>
  <c r="E122" i="17"/>
  <c r="G118" i="57"/>
  <c r="D119" i="57"/>
  <c r="E119" i="57"/>
  <c r="J117" i="55"/>
  <c r="J116" i="59"/>
  <c r="D121" i="41"/>
  <c r="G120" i="41"/>
  <c r="E121" i="41"/>
  <c r="J113" i="83"/>
  <c r="B112" i="95"/>
  <c r="F112" i="95"/>
  <c r="F121" i="20"/>
  <c r="B121" i="20"/>
  <c r="I110" i="99"/>
  <c r="J110" i="99" s="1"/>
  <c r="H110" i="99"/>
  <c r="D123" i="32"/>
  <c r="G122" i="32"/>
  <c r="E123" i="32"/>
  <c r="F117" i="60"/>
  <c r="B117" i="60"/>
  <c r="G113" i="90"/>
  <c r="D114" i="90"/>
  <c r="E114" i="90"/>
  <c r="D121" i="73"/>
  <c r="G120" i="73"/>
  <c r="E121" i="73"/>
  <c r="D117" i="68"/>
  <c r="G116" i="68"/>
  <c r="E117" i="68"/>
  <c r="G123" i="70"/>
  <c r="D124" i="70"/>
  <c r="E124" i="70"/>
  <c r="D118" i="64"/>
  <c r="G117" i="64"/>
  <c r="E118" i="64"/>
  <c r="G114" i="83"/>
  <c r="D115" i="83"/>
  <c r="E115" i="83"/>
  <c r="D114" i="84"/>
  <c r="G113" i="84"/>
  <c r="E114" i="84"/>
  <c r="B121" i="18"/>
  <c r="F121" i="18"/>
  <c r="D114" i="88"/>
  <c r="G113" i="88"/>
  <c r="E114" i="88"/>
  <c r="I116" i="60"/>
  <c r="H116" i="60"/>
  <c r="J119" i="39"/>
  <c r="G111" i="98"/>
  <c r="D112" i="98"/>
  <c r="E112" i="98"/>
  <c r="G122" i="24"/>
  <c r="D123" i="24"/>
  <c r="E123" i="24"/>
  <c r="G111" i="97"/>
  <c r="D112" i="97"/>
  <c r="E112" i="97"/>
  <c r="B122" i="31"/>
  <c r="F122" i="31"/>
  <c r="D114" i="87"/>
  <c r="G113" i="87"/>
  <c r="E114" i="87"/>
  <c r="I120" i="20"/>
  <c r="H120" i="20"/>
  <c r="J110" i="97"/>
  <c r="J113" i="81"/>
  <c r="D123" i="71"/>
  <c r="G122" i="71"/>
  <c r="E123" i="71"/>
  <c r="D122" i="3"/>
  <c r="G121" i="3"/>
  <c r="E122" i="3"/>
  <c r="I120" i="18"/>
  <c r="J120" i="18" s="1"/>
  <c r="H120" i="18"/>
  <c r="G119" i="45"/>
  <c r="D120" i="45"/>
  <c r="E120" i="45"/>
  <c r="D124" i="29"/>
  <c r="G123" i="29"/>
  <c r="E124" i="29"/>
  <c r="J117" i="46"/>
  <c r="J116" i="62"/>
  <c r="J120" i="21"/>
  <c r="J115" i="65"/>
  <c r="I116" i="61"/>
  <c r="J116" i="61" s="1"/>
  <c r="H116" i="61"/>
  <c r="G118" i="72"/>
  <c r="D119" i="72"/>
  <c r="E119" i="72"/>
  <c r="J115" i="67"/>
  <c r="G121" i="21"/>
  <c r="D122" i="21"/>
  <c r="E122" i="21"/>
  <c r="G114" i="82"/>
  <c r="D115" i="82"/>
  <c r="E115" i="82"/>
  <c r="G120" i="74"/>
  <c r="D121" i="74"/>
  <c r="E121" i="74"/>
  <c r="D119" i="55"/>
  <c r="G118" i="55"/>
  <c r="E119" i="55"/>
  <c r="D121" i="43"/>
  <c r="G120" i="43"/>
  <c r="E121" i="43"/>
  <c r="J113" i="86"/>
  <c r="J119" i="42"/>
  <c r="G118" i="56"/>
  <c r="D119" i="56"/>
  <c r="E119" i="56"/>
  <c r="D114" i="89"/>
  <c r="G113" i="89"/>
  <c r="E114" i="89"/>
  <c r="I113" i="94"/>
  <c r="H113" i="94"/>
  <c r="I121" i="31"/>
  <c r="H121" i="31"/>
  <c r="D115" i="80"/>
  <c r="G114" i="80"/>
  <c r="E115" i="80"/>
  <c r="J121" i="23" l="1"/>
  <c r="J121" i="31"/>
  <c r="H118" i="56"/>
  <c r="I118" i="56"/>
  <c r="F119" i="55"/>
  <c r="B119" i="55"/>
  <c r="F122" i="21"/>
  <c r="B122" i="21"/>
  <c r="B120" i="45"/>
  <c r="F120" i="45"/>
  <c r="H122" i="71"/>
  <c r="I122" i="71"/>
  <c r="B114" i="87"/>
  <c r="F114" i="87"/>
  <c r="H122" i="24"/>
  <c r="I122" i="24"/>
  <c r="I113" i="88"/>
  <c r="H113" i="88"/>
  <c r="F115" i="83"/>
  <c r="B115" i="83"/>
  <c r="H113" i="90"/>
  <c r="I113" i="90"/>
  <c r="I123" i="69"/>
  <c r="H123" i="69"/>
  <c r="H115" i="75"/>
  <c r="I115" i="75"/>
  <c r="G122" i="23"/>
  <c r="D123" i="23"/>
  <c r="E123" i="23"/>
  <c r="F124" i="27"/>
  <c r="B124" i="27"/>
  <c r="F116" i="77"/>
  <c r="B116" i="77"/>
  <c r="B125" i="28"/>
  <c r="F125" i="28"/>
  <c r="H113" i="91"/>
  <c r="I113" i="91"/>
  <c r="H118" i="53"/>
  <c r="I118" i="53"/>
  <c r="J118" i="53" s="1"/>
  <c r="B124" i="69"/>
  <c r="F124" i="69"/>
  <c r="B114" i="91"/>
  <c r="F114" i="91"/>
  <c r="F121" i="74"/>
  <c r="B121" i="74"/>
  <c r="B112" i="98"/>
  <c r="F112" i="98"/>
  <c r="D122" i="18"/>
  <c r="G121" i="18"/>
  <c r="E122" i="18"/>
  <c r="B117" i="68"/>
  <c r="F117" i="68"/>
  <c r="D118" i="60"/>
  <c r="G117" i="60"/>
  <c r="E118" i="60"/>
  <c r="G112" i="95"/>
  <c r="D113" i="95"/>
  <c r="E113" i="95"/>
  <c r="F118" i="59"/>
  <c r="B118" i="59"/>
  <c r="H114" i="81"/>
  <c r="I114" i="81"/>
  <c r="I116" i="66"/>
  <c r="H116" i="66"/>
  <c r="D122" i="44"/>
  <c r="G121" i="44"/>
  <c r="E122" i="44"/>
  <c r="F118" i="63"/>
  <c r="B118" i="63"/>
  <c r="B122" i="22"/>
  <c r="F122" i="22"/>
  <c r="B117" i="65"/>
  <c r="F117" i="65"/>
  <c r="I113" i="92"/>
  <c r="H113" i="92"/>
  <c r="I115" i="78"/>
  <c r="H115" i="78"/>
  <c r="F123" i="71"/>
  <c r="B123" i="71"/>
  <c r="D123" i="31"/>
  <c r="G122" i="31"/>
  <c r="E123" i="31"/>
  <c r="I114" i="83"/>
  <c r="H114" i="83"/>
  <c r="H117" i="63"/>
  <c r="I117" i="63"/>
  <c r="H115" i="77"/>
  <c r="I115" i="77"/>
  <c r="J113" i="94"/>
  <c r="H120" i="74"/>
  <c r="I120" i="74"/>
  <c r="H111" i="98"/>
  <c r="I111" i="98"/>
  <c r="I117" i="64"/>
  <c r="H117" i="64"/>
  <c r="F119" i="57"/>
  <c r="B119" i="57"/>
  <c r="F122" i="34"/>
  <c r="B122" i="34"/>
  <c r="H117" i="59"/>
  <c r="I117" i="59"/>
  <c r="F117" i="66"/>
  <c r="B117" i="66"/>
  <c r="I115" i="76"/>
  <c r="H115" i="76"/>
  <c r="F116" i="79"/>
  <c r="B116" i="79"/>
  <c r="I116" i="65"/>
  <c r="H116" i="65"/>
  <c r="F114" i="92"/>
  <c r="B114" i="92"/>
  <c r="F116" i="78"/>
  <c r="B116" i="78"/>
  <c r="G117" i="61"/>
  <c r="D118" i="61"/>
  <c r="E118" i="61"/>
  <c r="B114" i="88"/>
  <c r="F114" i="88"/>
  <c r="H116" i="68"/>
  <c r="I116" i="68"/>
  <c r="G121" i="20"/>
  <c r="D122" i="20"/>
  <c r="E122" i="20"/>
  <c r="H120" i="43"/>
  <c r="I120" i="43"/>
  <c r="B112" i="97"/>
  <c r="F112" i="97"/>
  <c r="B118" i="64"/>
  <c r="F118" i="64"/>
  <c r="H120" i="73"/>
  <c r="I120" i="73"/>
  <c r="J120" i="73" s="1"/>
  <c r="I122" i="32"/>
  <c r="H122" i="32"/>
  <c r="I118" i="57"/>
  <c r="H118" i="57"/>
  <c r="H121" i="34"/>
  <c r="I121" i="34"/>
  <c r="H117" i="62"/>
  <c r="I117" i="62"/>
  <c r="J117" i="62" s="1"/>
  <c r="J111" i="93"/>
  <c r="F116" i="76"/>
  <c r="B116" i="76"/>
  <c r="B115" i="85"/>
  <c r="F115" i="85"/>
  <c r="H115" i="79"/>
  <c r="I115" i="79"/>
  <c r="J120" i="44"/>
  <c r="B113" i="96"/>
  <c r="F113" i="96"/>
  <c r="G114" i="94"/>
  <c r="D115" i="94"/>
  <c r="E115" i="94"/>
  <c r="H113" i="89"/>
  <c r="I113" i="89"/>
  <c r="B114" i="89"/>
  <c r="F114" i="89"/>
  <c r="F115" i="82"/>
  <c r="B115" i="82"/>
  <c r="H121" i="3"/>
  <c r="I121" i="3"/>
  <c r="I111" i="97"/>
  <c r="J111" i="97" s="1"/>
  <c r="H111" i="97"/>
  <c r="H113" i="84"/>
  <c r="I113" i="84"/>
  <c r="F121" i="73"/>
  <c r="B121" i="73"/>
  <c r="F123" i="32"/>
  <c r="B123" i="32"/>
  <c r="B119" i="46"/>
  <c r="F119" i="46"/>
  <c r="D112" i="99"/>
  <c r="G111" i="99"/>
  <c r="E112" i="99"/>
  <c r="H118" i="58"/>
  <c r="I118" i="58"/>
  <c r="J118" i="58" s="1"/>
  <c r="F118" i="62"/>
  <c r="B118" i="62"/>
  <c r="H114" i="85"/>
  <c r="I114" i="85"/>
  <c r="J114" i="85" s="1"/>
  <c r="B121" i="42"/>
  <c r="F121" i="42"/>
  <c r="I112" i="96"/>
  <c r="H112" i="96"/>
  <c r="H120" i="39"/>
  <c r="I120" i="39"/>
  <c r="B117" i="67"/>
  <c r="F117" i="67"/>
  <c r="F119" i="54"/>
  <c r="B119" i="54"/>
  <c r="I121" i="21"/>
  <c r="H121" i="21"/>
  <c r="I119" i="45"/>
  <c r="H119" i="45"/>
  <c r="B115" i="81"/>
  <c r="F115" i="81"/>
  <c r="I123" i="27"/>
  <c r="H123" i="27"/>
  <c r="I121" i="22"/>
  <c r="H121" i="22"/>
  <c r="B119" i="72"/>
  <c r="F119" i="72"/>
  <c r="I114" i="80"/>
  <c r="H114" i="80"/>
  <c r="F121" i="43"/>
  <c r="B121" i="43"/>
  <c r="I118" i="72"/>
  <c r="H118" i="72"/>
  <c r="I123" i="29"/>
  <c r="H123" i="29"/>
  <c r="J120" i="20"/>
  <c r="F115" i="80"/>
  <c r="B115" i="80"/>
  <c r="H114" i="82"/>
  <c r="I114" i="82"/>
  <c r="F124" i="29"/>
  <c r="B124" i="29"/>
  <c r="B122" i="3"/>
  <c r="F122" i="3"/>
  <c r="J116" i="60"/>
  <c r="F114" i="84"/>
  <c r="B114" i="84"/>
  <c r="F124" i="70"/>
  <c r="B124" i="70"/>
  <c r="I120" i="41"/>
  <c r="H120" i="41"/>
  <c r="F122" i="17"/>
  <c r="B122" i="17"/>
  <c r="I118" i="46"/>
  <c r="H118" i="46"/>
  <c r="B119" i="58"/>
  <c r="F119" i="58"/>
  <c r="B115" i="86"/>
  <c r="F115" i="86"/>
  <c r="F122" i="19"/>
  <c r="B122" i="19"/>
  <c r="F124" i="30"/>
  <c r="B124" i="30"/>
  <c r="G112" i="93"/>
  <c r="D113" i="93"/>
  <c r="E113" i="93"/>
  <c r="H120" i="42"/>
  <c r="I120" i="42"/>
  <c r="F121" i="39"/>
  <c r="B121" i="39"/>
  <c r="I116" i="67"/>
  <c r="H116" i="67"/>
  <c r="H118" i="54"/>
  <c r="I118" i="54"/>
  <c r="F119" i="56"/>
  <c r="B119" i="56"/>
  <c r="I118" i="55"/>
  <c r="H118" i="55"/>
  <c r="I113" i="87"/>
  <c r="H113" i="87"/>
  <c r="F123" i="24"/>
  <c r="B123" i="24"/>
  <c r="I123" i="70"/>
  <c r="H123" i="70"/>
  <c r="F114" i="90"/>
  <c r="B114" i="90"/>
  <c r="B121" i="41"/>
  <c r="F121" i="41"/>
  <c r="H121" i="17"/>
  <c r="I121" i="17"/>
  <c r="J111" i="95"/>
  <c r="F116" i="75"/>
  <c r="B116" i="75"/>
  <c r="I114" i="86"/>
  <c r="H114" i="86"/>
  <c r="I121" i="19"/>
  <c r="H121" i="19"/>
  <c r="H123" i="30"/>
  <c r="I123" i="30"/>
  <c r="I124" i="28"/>
  <c r="H124" i="28"/>
  <c r="F119" i="53"/>
  <c r="B119" i="53"/>
  <c r="J120" i="41" l="1"/>
  <c r="J123" i="29"/>
  <c r="J119" i="45"/>
  <c r="J115" i="76"/>
  <c r="J120" i="43"/>
  <c r="J122" i="71"/>
  <c r="J118" i="56"/>
  <c r="J120" i="42"/>
  <c r="J113" i="88"/>
  <c r="J121" i="17"/>
  <c r="J118" i="54"/>
  <c r="J121" i="3"/>
  <c r="J116" i="68"/>
  <c r="J115" i="77"/>
  <c r="J122" i="24"/>
  <c r="J121" i="19"/>
  <c r="J114" i="82"/>
  <c r="J118" i="57"/>
  <c r="J117" i="64"/>
  <c r="J117" i="63"/>
  <c r="J114" i="81"/>
  <c r="J113" i="90"/>
  <c r="J117" i="59"/>
  <c r="J111" i="98"/>
  <c r="J113" i="92"/>
  <c r="J114" i="86"/>
  <c r="J118" i="55"/>
  <c r="B112" i="99"/>
  <c r="F112" i="99"/>
  <c r="J123" i="30"/>
  <c r="J123" i="70"/>
  <c r="G119" i="56"/>
  <c r="D120" i="56"/>
  <c r="E120" i="56"/>
  <c r="G115" i="86"/>
  <c r="D116" i="86"/>
  <c r="E116" i="86"/>
  <c r="D120" i="72"/>
  <c r="G119" i="72"/>
  <c r="E120" i="72"/>
  <c r="J120" i="39"/>
  <c r="J121" i="34"/>
  <c r="D119" i="64"/>
  <c r="G118" i="64"/>
  <c r="E119" i="64"/>
  <c r="I121" i="20"/>
  <c r="H121" i="20"/>
  <c r="I122" i="31"/>
  <c r="J122" i="31" s="1"/>
  <c r="H122" i="31"/>
  <c r="D118" i="65"/>
  <c r="G117" i="65"/>
  <c r="E118" i="65"/>
  <c r="B122" i="44"/>
  <c r="F122" i="44"/>
  <c r="B113" i="95"/>
  <c r="F113" i="95"/>
  <c r="I121" i="18"/>
  <c r="H121" i="18"/>
  <c r="D125" i="69"/>
  <c r="G124" i="69"/>
  <c r="E125" i="69"/>
  <c r="G118" i="62"/>
  <c r="D119" i="62"/>
  <c r="E119" i="62"/>
  <c r="B122" i="18"/>
  <c r="F122" i="18"/>
  <c r="D124" i="24"/>
  <c r="G123" i="24"/>
  <c r="E124" i="24"/>
  <c r="B113" i="93"/>
  <c r="F113" i="93"/>
  <c r="G119" i="58"/>
  <c r="D120" i="58"/>
  <c r="E120" i="58"/>
  <c r="G124" i="29"/>
  <c r="D125" i="29"/>
  <c r="E125" i="29"/>
  <c r="D124" i="32"/>
  <c r="G123" i="32"/>
  <c r="E124" i="32"/>
  <c r="F115" i="94"/>
  <c r="B115" i="94"/>
  <c r="D113" i="97"/>
  <c r="G112" i="97"/>
  <c r="E113" i="97"/>
  <c r="D123" i="22"/>
  <c r="G122" i="22"/>
  <c r="E123" i="22"/>
  <c r="J116" i="66"/>
  <c r="D113" i="98"/>
  <c r="G112" i="98"/>
  <c r="E113" i="98"/>
  <c r="J123" i="69"/>
  <c r="D123" i="21"/>
  <c r="G122" i="21"/>
  <c r="E123" i="21"/>
  <c r="F123" i="31"/>
  <c r="B123" i="31"/>
  <c r="I112" i="95"/>
  <c r="H112" i="95"/>
  <c r="D117" i="77"/>
  <c r="G116" i="77"/>
  <c r="E117" i="77"/>
  <c r="G124" i="70"/>
  <c r="D125" i="70"/>
  <c r="E125" i="70"/>
  <c r="J118" i="72"/>
  <c r="J121" i="22"/>
  <c r="J121" i="21"/>
  <c r="J112" i="96"/>
  <c r="H114" i="94"/>
  <c r="I114" i="94"/>
  <c r="D115" i="88"/>
  <c r="G114" i="88"/>
  <c r="E115" i="88"/>
  <c r="G114" i="92"/>
  <c r="D115" i="92"/>
  <c r="E115" i="92"/>
  <c r="D118" i="66"/>
  <c r="G117" i="66"/>
  <c r="E118" i="66"/>
  <c r="D124" i="71"/>
  <c r="G123" i="71"/>
  <c r="E124" i="71"/>
  <c r="H117" i="60"/>
  <c r="I117" i="60"/>
  <c r="D125" i="27"/>
  <c r="G124" i="27"/>
  <c r="E125" i="27"/>
  <c r="D115" i="87"/>
  <c r="G114" i="87"/>
  <c r="E115" i="87"/>
  <c r="G116" i="78"/>
  <c r="D117" i="78"/>
  <c r="E117" i="78"/>
  <c r="G119" i="57"/>
  <c r="D120" i="57"/>
  <c r="E120" i="57"/>
  <c r="G121" i="41"/>
  <c r="D122" i="41"/>
  <c r="E122" i="41"/>
  <c r="H112" i="93"/>
  <c r="I112" i="93"/>
  <c r="J113" i="87"/>
  <c r="J116" i="67"/>
  <c r="G121" i="42"/>
  <c r="D122" i="42"/>
  <c r="E122" i="42"/>
  <c r="G121" i="73"/>
  <c r="D122" i="73"/>
  <c r="E122" i="73"/>
  <c r="D116" i="82"/>
  <c r="G115" i="82"/>
  <c r="E116" i="82"/>
  <c r="D114" i="96"/>
  <c r="B114" i="96" s="1"/>
  <c r="G113" i="96"/>
  <c r="E114" i="96"/>
  <c r="D117" i="76"/>
  <c r="G116" i="76"/>
  <c r="E117" i="76"/>
  <c r="F118" i="60"/>
  <c r="B118" i="60"/>
  <c r="J113" i="91"/>
  <c r="G119" i="55"/>
  <c r="D120" i="55"/>
  <c r="E120" i="55"/>
  <c r="G124" i="30"/>
  <c r="D125" i="30"/>
  <c r="E125" i="30"/>
  <c r="J118" i="46"/>
  <c r="D115" i="84"/>
  <c r="G114" i="84"/>
  <c r="E115" i="84"/>
  <c r="G121" i="43"/>
  <c r="D122" i="43"/>
  <c r="E122" i="43"/>
  <c r="J123" i="27"/>
  <c r="G119" i="54"/>
  <c r="D120" i="54"/>
  <c r="E120" i="54"/>
  <c r="H111" i="99"/>
  <c r="I111" i="99"/>
  <c r="J113" i="84"/>
  <c r="G114" i="89"/>
  <c r="D115" i="89"/>
  <c r="E115" i="89"/>
  <c r="J122" i="32"/>
  <c r="J116" i="65"/>
  <c r="J115" i="78"/>
  <c r="G118" i="63"/>
  <c r="D119" i="63"/>
  <c r="E119" i="63"/>
  <c r="D118" i="68"/>
  <c r="G117" i="68"/>
  <c r="E118" i="68"/>
  <c r="D122" i="74"/>
  <c r="G121" i="74"/>
  <c r="E122" i="74"/>
  <c r="B123" i="23"/>
  <c r="F123" i="23"/>
  <c r="G115" i="85"/>
  <c r="D116" i="85"/>
  <c r="E116" i="85"/>
  <c r="G119" i="53"/>
  <c r="D120" i="53"/>
  <c r="E120" i="53"/>
  <c r="D116" i="81"/>
  <c r="G115" i="81"/>
  <c r="E116" i="81"/>
  <c r="F118" i="61"/>
  <c r="B118" i="61"/>
  <c r="J120" i="74"/>
  <c r="J114" i="83"/>
  <c r="D119" i="59"/>
  <c r="G118" i="59"/>
  <c r="E119" i="59"/>
  <c r="D115" i="91"/>
  <c r="G114" i="91"/>
  <c r="E115" i="91"/>
  <c r="D126" i="28"/>
  <c r="G125" i="28"/>
  <c r="E126" i="28"/>
  <c r="H122" i="23"/>
  <c r="I122" i="23"/>
  <c r="D116" i="83"/>
  <c r="G115" i="83"/>
  <c r="E116" i="83"/>
  <c r="D115" i="90"/>
  <c r="G114" i="90"/>
  <c r="E115" i="90"/>
  <c r="G121" i="39"/>
  <c r="D122" i="39"/>
  <c r="E122" i="39"/>
  <c r="D116" i="80"/>
  <c r="G115" i="80"/>
  <c r="E116" i="80"/>
  <c r="G117" i="67"/>
  <c r="D118" i="67"/>
  <c r="E118" i="67"/>
  <c r="J124" i="28"/>
  <c r="G116" i="75"/>
  <c r="D117" i="75"/>
  <c r="E117" i="75"/>
  <c r="D123" i="19"/>
  <c r="G122" i="19"/>
  <c r="E123" i="19"/>
  <c r="D123" i="17"/>
  <c r="G122" i="17"/>
  <c r="E123" i="17"/>
  <c r="D123" i="3"/>
  <c r="G122" i="3"/>
  <c r="E123" i="3"/>
  <c r="J114" i="80"/>
  <c r="D120" i="46"/>
  <c r="G119" i="46"/>
  <c r="E120" i="46"/>
  <c r="J113" i="89"/>
  <c r="J115" i="79"/>
  <c r="F122" i="20"/>
  <c r="B122" i="20"/>
  <c r="H117" i="61"/>
  <c r="I117" i="61"/>
  <c r="D117" i="79"/>
  <c r="G116" i="79"/>
  <c r="E117" i="79"/>
  <c r="G122" i="34"/>
  <c r="D123" i="34"/>
  <c r="E123" i="34"/>
  <c r="I121" i="44"/>
  <c r="H121" i="44"/>
  <c r="J115" i="75"/>
  <c r="G120" i="45"/>
  <c r="D121" i="45"/>
  <c r="E121" i="45"/>
  <c r="J117" i="60" l="1"/>
  <c r="F114" i="96"/>
  <c r="J121" i="20"/>
  <c r="J121" i="44"/>
  <c r="H122" i="34"/>
  <c r="I122" i="34"/>
  <c r="H119" i="54"/>
  <c r="I119" i="54"/>
  <c r="J119" i="54" s="1"/>
  <c r="F124" i="71"/>
  <c r="B124" i="71"/>
  <c r="F118" i="65"/>
  <c r="B118" i="65"/>
  <c r="B121" i="45"/>
  <c r="F121" i="45"/>
  <c r="I116" i="75"/>
  <c r="H116" i="75"/>
  <c r="F116" i="83"/>
  <c r="B116" i="83"/>
  <c r="B115" i="91"/>
  <c r="F115" i="91"/>
  <c r="I115" i="85"/>
  <c r="H115" i="85"/>
  <c r="B118" i="68"/>
  <c r="F118" i="68"/>
  <c r="B115" i="89"/>
  <c r="F115" i="89"/>
  <c r="D119" i="60"/>
  <c r="G118" i="60"/>
  <c r="E119" i="60"/>
  <c r="H115" i="82"/>
  <c r="I115" i="82"/>
  <c r="F120" i="57"/>
  <c r="B120" i="57"/>
  <c r="B115" i="88"/>
  <c r="F115" i="88"/>
  <c r="B125" i="70"/>
  <c r="F125" i="70"/>
  <c r="D124" i="31"/>
  <c r="G123" i="31"/>
  <c r="E124" i="31"/>
  <c r="D116" i="94"/>
  <c r="G115" i="94"/>
  <c r="E116" i="94"/>
  <c r="B120" i="58"/>
  <c r="F120" i="58"/>
  <c r="J121" i="18"/>
  <c r="F120" i="56"/>
  <c r="B120" i="56"/>
  <c r="I114" i="91"/>
  <c r="J114" i="91" s="1"/>
  <c r="H114" i="91"/>
  <c r="I117" i="68"/>
  <c r="H117" i="68"/>
  <c r="H121" i="42"/>
  <c r="I121" i="42"/>
  <c r="F113" i="98"/>
  <c r="B113" i="98"/>
  <c r="D123" i="18"/>
  <c r="G122" i="18"/>
  <c r="E123" i="18"/>
  <c r="I120" i="45"/>
  <c r="H120" i="45"/>
  <c r="I116" i="79"/>
  <c r="H116" i="79"/>
  <c r="I122" i="17"/>
  <c r="H122" i="17"/>
  <c r="F122" i="39"/>
  <c r="B122" i="39"/>
  <c r="J122" i="23"/>
  <c r="H115" i="81"/>
  <c r="I115" i="81"/>
  <c r="D124" i="23"/>
  <c r="G123" i="23"/>
  <c r="E124" i="23"/>
  <c r="I114" i="89"/>
  <c r="H114" i="89"/>
  <c r="F125" i="30"/>
  <c r="B125" i="30"/>
  <c r="F116" i="82"/>
  <c r="B116" i="82"/>
  <c r="I119" i="57"/>
  <c r="H119" i="57"/>
  <c r="I124" i="27"/>
  <c r="H124" i="27"/>
  <c r="H117" i="66"/>
  <c r="I117" i="66"/>
  <c r="J114" i="94"/>
  <c r="H124" i="70"/>
  <c r="I124" i="70"/>
  <c r="J124" i="70" s="1"/>
  <c r="H119" i="58"/>
  <c r="I119" i="58"/>
  <c r="G113" i="95"/>
  <c r="D114" i="95"/>
  <c r="E114" i="95"/>
  <c r="I119" i="56"/>
  <c r="H119" i="56"/>
  <c r="F116" i="85"/>
  <c r="B116" i="85"/>
  <c r="F115" i="87"/>
  <c r="B115" i="87"/>
  <c r="I114" i="88"/>
  <c r="H114" i="88"/>
  <c r="B117" i="79"/>
  <c r="F117" i="79"/>
  <c r="H119" i="46"/>
  <c r="I119" i="46"/>
  <c r="F123" i="17"/>
  <c r="B123" i="17"/>
  <c r="H121" i="39"/>
  <c r="I121" i="39"/>
  <c r="H118" i="59"/>
  <c r="I118" i="59"/>
  <c r="F116" i="81"/>
  <c r="B116" i="81"/>
  <c r="F119" i="63"/>
  <c r="B119" i="63"/>
  <c r="F122" i="43"/>
  <c r="B122" i="43"/>
  <c r="I124" i="30"/>
  <c r="H124" i="30"/>
  <c r="I116" i="76"/>
  <c r="H116" i="76"/>
  <c r="J112" i="93"/>
  <c r="F125" i="27"/>
  <c r="B125" i="27"/>
  <c r="B118" i="66"/>
  <c r="F118" i="66"/>
  <c r="I122" i="21"/>
  <c r="H122" i="21"/>
  <c r="I122" i="22"/>
  <c r="H122" i="22"/>
  <c r="H123" i="32"/>
  <c r="I123" i="32"/>
  <c r="G113" i="93"/>
  <c r="D114" i="93"/>
  <c r="E114" i="93"/>
  <c r="F119" i="62"/>
  <c r="B119" i="62"/>
  <c r="H119" i="72"/>
  <c r="I119" i="72"/>
  <c r="F123" i="3"/>
  <c r="B123" i="3"/>
  <c r="J117" i="61"/>
  <c r="B120" i="46"/>
  <c r="F120" i="46"/>
  <c r="B118" i="67"/>
  <c r="F118" i="67"/>
  <c r="B119" i="59"/>
  <c r="F119" i="59"/>
  <c r="H118" i="63"/>
  <c r="I118" i="63"/>
  <c r="J111" i="99"/>
  <c r="I121" i="43"/>
  <c r="H121" i="43"/>
  <c r="F117" i="76"/>
  <c r="B117" i="76"/>
  <c r="F122" i="73"/>
  <c r="B122" i="73"/>
  <c r="F117" i="78"/>
  <c r="B117" i="78"/>
  <c r="I116" i="77"/>
  <c r="H116" i="77"/>
  <c r="B123" i="21"/>
  <c r="F123" i="21"/>
  <c r="B123" i="22"/>
  <c r="F123" i="22"/>
  <c r="B124" i="32"/>
  <c r="F124" i="32"/>
  <c r="H118" i="62"/>
  <c r="I118" i="62"/>
  <c r="D123" i="44"/>
  <c r="G122" i="44"/>
  <c r="E123" i="44"/>
  <c r="F120" i="72"/>
  <c r="B120" i="72"/>
  <c r="I115" i="83"/>
  <c r="H115" i="83"/>
  <c r="G118" i="61"/>
  <c r="D119" i="61"/>
  <c r="E119" i="61"/>
  <c r="I125" i="28"/>
  <c r="H125" i="28"/>
  <c r="F120" i="53"/>
  <c r="B120" i="53"/>
  <c r="H121" i="74"/>
  <c r="I121" i="74"/>
  <c r="F120" i="55"/>
  <c r="B120" i="55"/>
  <c r="G114" i="96"/>
  <c r="D115" i="96"/>
  <c r="E115" i="96"/>
  <c r="H121" i="73"/>
  <c r="I121" i="73"/>
  <c r="H116" i="78"/>
  <c r="I116" i="78"/>
  <c r="F115" i="92"/>
  <c r="B115" i="92"/>
  <c r="F117" i="77"/>
  <c r="B117" i="77"/>
  <c r="D113" i="99"/>
  <c r="G112" i="99"/>
  <c r="E113" i="99"/>
  <c r="B116" i="80"/>
  <c r="F116" i="80"/>
  <c r="H122" i="19"/>
  <c r="I122" i="19"/>
  <c r="B123" i="19"/>
  <c r="F123" i="19"/>
  <c r="F115" i="90"/>
  <c r="B115" i="90"/>
  <c r="B126" i="28"/>
  <c r="F126" i="28"/>
  <c r="I119" i="53"/>
  <c r="H119" i="53"/>
  <c r="B122" i="74"/>
  <c r="F122" i="74"/>
  <c r="I114" i="84"/>
  <c r="H114" i="84"/>
  <c r="H119" i="55"/>
  <c r="I119" i="55"/>
  <c r="H113" i="96"/>
  <c r="I113" i="96"/>
  <c r="F122" i="41"/>
  <c r="B122" i="41"/>
  <c r="H114" i="92"/>
  <c r="I114" i="92"/>
  <c r="H112" i="97"/>
  <c r="I112" i="97"/>
  <c r="B125" i="29"/>
  <c r="F125" i="29"/>
  <c r="I123" i="24"/>
  <c r="H123" i="24"/>
  <c r="H124" i="69"/>
  <c r="I124" i="69"/>
  <c r="H118" i="64"/>
  <c r="I118" i="64"/>
  <c r="B116" i="86"/>
  <c r="F116" i="86"/>
  <c r="F117" i="75"/>
  <c r="B117" i="75"/>
  <c r="H117" i="67"/>
  <c r="I117" i="67"/>
  <c r="H114" i="90"/>
  <c r="I114" i="90"/>
  <c r="F123" i="34"/>
  <c r="B123" i="34"/>
  <c r="G122" i="20"/>
  <c r="D123" i="20"/>
  <c r="E123" i="20"/>
  <c r="H122" i="3"/>
  <c r="I122" i="3"/>
  <c r="H115" i="80"/>
  <c r="I115" i="80"/>
  <c r="F120" i="54"/>
  <c r="B120" i="54"/>
  <c r="B115" i="84"/>
  <c r="F115" i="84"/>
  <c r="F122" i="42"/>
  <c r="B122" i="42"/>
  <c r="H121" i="41"/>
  <c r="I121" i="41"/>
  <c r="I114" i="87"/>
  <c r="H114" i="87"/>
  <c r="I123" i="71"/>
  <c r="H123" i="71"/>
  <c r="J112" i="95"/>
  <c r="H112" i="98"/>
  <c r="I112" i="98"/>
  <c r="F113" i="97"/>
  <c r="B113" i="97"/>
  <c r="I124" i="29"/>
  <c r="H124" i="29"/>
  <c r="F124" i="24"/>
  <c r="B124" i="24"/>
  <c r="B125" i="69"/>
  <c r="F125" i="69"/>
  <c r="H117" i="65"/>
  <c r="I117" i="65"/>
  <c r="B119" i="64"/>
  <c r="F119" i="64"/>
  <c r="H115" i="86"/>
  <c r="I115" i="86"/>
  <c r="J115" i="86" l="1"/>
  <c r="J117" i="67"/>
  <c r="J124" i="69"/>
  <c r="J114" i="92"/>
  <c r="J121" i="74"/>
  <c r="J118" i="62"/>
  <c r="J121" i="39"/>
  <c r="J117" i="66"/>
  <c r="J116" i="76"/>
  <c r="J119" i="58"/>
  <c r="J122" i="17"/>
  <c r="J123" i="71"/>
  <c r="J115" i="83"/>
  <c r="J122" i="21"/>
  <c r="J118" i="59"/>
  <c r="J115" i="82"/>
  <c r="J122" i="34"/>
  <c r="J119" i="57"/>
  <c r="J113" i="96"/>
  <c r="J122" i="19"/>
  <c r="J115" i="85"/>
  <c r="J112" i="98"/>
  <c r="J114" i="90"/>
  <c r="J118" i="64"/>
  <c r="J112" i="97"/>
  <c r="J119" i="55"/>
  <c r="J119" i="72"/>
  <c r="J117" i="68"/>
  <c r="G113" i="97"/>
  <c r="D114" i="97"/>
  <c r="E114" i="97"/>
  <c r="J121" i="41"/>
  <c r="J115" i="80"/>
  <c r="D124" i="34"/>
  <c r="G123" i="34"/>
  <c r="E124" i="34"/>
  <c r="J119" i="53"/>
  <c r="H114" i="96"/>
  <c r="I114" i="96"/>
  <c r="J114" i="96" s="1"/>
  <c r="J125" i="28"/>
  <c r="G122" i="73"/>
  <c r="D123" i="73"/>
  <c r="E123" i="73"/>
  <c r="D120" i="59"/>
  <c r="G119" i="59"/>
  <c r="E120" i="59"/>
  <c r="D124" i="3"/>
  <c r="G123" i="3"/>
  <c r="E124" i="3"/>
  <c r="J123" i="32"/>
  <c r="G122" i="43"/>
  <c r="D123" i="43"/>
  <c r="E123" i="43"/>
  <c r="J114" i="88"/>
  <c r="F114" i="95"/>
  <c r="B114" i="95"/>
  <c r="D126" i="30"/>
  <c r="G125" i="30"/>
  <c r="E126" i="30"/>
  <c r="J120" i="45"/>
  <c r="H118" i="60"/>
  <c r="I118" i="60"/>
  <c r="D116" i="91"/>
  <c r="G115" i="91"/>
  <c r="E116" i="91"/>
  <c r="D126" i="69"/>
  <c r="G125" i="69"/>
  <c r="E126" i="69"/>
  <c r="G116" i="80"/>
  <c r="D117" i="80"/>
  <c r="E117" i="80"/>
  <c r="H122" i="44"/>
  <c r="I122" i="44"/>
  <c r="J122" i="3"/>
  <c r="J116" i="78"/>
  <c r="G120" i="55"/>
  <c r="D121" i="55"/>
  <c r="E121" i="55"/>
  <c r="B119" i="61"/>
  <c r="F119" i="61"/>
  <c r="F123" i="44"/>
  <c r="B123" i="44"/>
  <c r="D118" i="76"/>
  <c r="G117" i="76"/>
  <c r="E118" i="76"/>
  <c r="G118" i="67"/>
  <c r="D119" i="67"/>
  <c r="E119" i="67"/>
  <c r="D120" i="63"/>
  <c r="G119" i="63"/>
  <c r="E120" i="63"/>
  <c r="G123" i="17"/>
  <c r="D124" i="17"/>
  <c r="E124" i="17"/>
  <c r="G115" i="87"/>
  <c r="D116" i="87"/>
  <c r="E116" i="87"/>
  <c r="J124" i="27"/>
  <c r="J114" i="89"/>
  <c r="G122" i="39"/>
  <c r="D123" i="39"/>
  <c r="E123" i="39"/>
  <c r="H122" i="18"/>
  <c r="I122" i="18"/>
  <c r="I115" i="94"/>
  <c r="H115" i="94"/>
  <c r="G115" i="89"/>
  <c r="D116" i="89"/>
  <c r="E116" i="89"/>
  <c r="G118" i="65"/>
  <c r="D119" i="65"/>
  <c r="E119" i="65"/>
  <c r="G122" i="42"/>
  <c r="D123" i="42"/>
  <c r="E123" i="42"/>
  <c r="H118" i="61"/>
  <c r="I118" i="61"/>
  <c r="J122" i="22"/>
  <c r="J119" i="46"/>
  <c r="F123" i="18"/>
  <c r="B123" i="18"/>
  <c r="F116" i="94"/>
  <c r="B116" i="94"/>
  <c r="G116" i="83"/>
  <c r="D117" i="83"/>
  <c r="E117" i="83"/>
  <c r="G124" i="71"/>
  <c r="D125" i="71"/>
  <c r="E125" i="71"/>
  <c r="D127" i="28"/>
  <c r="G126" i="28"/>
  <c r="E127" i="28"/>
  <c r="G115" i="88"/>
  <c r="D116" i="88"/>
  <c r="E116" i="88"/>
  <c r="D125" i="24"/>
  <c r="G124" i="24"/>
  <c r="E125" i="24"/>
  <c r="D116" i="84"/>
  <c r="G115" i="84"/>
  <c r="E116" i="84"/>
  <c r="J114" i="84"/>
  <c r="D116" i="90"/>
  <c r="G115" i="90"/>
  <c r="E116" i="90"/>
  <c r="I112" i="99"/>
  <c r="H112" i="99"/>
  <c r="J121" i="73"/>
  <c r="J116" i="77"/>
  <c r="J121" i="43"/>
  <c r="D121" i="46"/>
  <c r="G120" i="46"/>
  <c r="E121" i="46"/>
  <c r="D120" i="62"/>
  <c r="G119" i="62"/>
  <c r="E120" i="62"/>
  <c r="G116" i="81"/>
  <c r="D117" i="81"/>
  <c r="E117" i="81"/>
  <c r="G116" i="85"/>
  <c r="D117" i="85"/>
  <c r="E117" i="85"/>
  <c r="H123" i="23"/>
  <c r="I123" i="23"/>
  <c r="D121" i="57"/>
  <c r="G120" i="57"/>
  <c r="E121" i="57"/>
  <c r="G118" i="68"/>
  <c r="D119" i="68"/>
  <c r="E119" i="68"/>
  <c r="H113" i="95"/>
  <c r="I113" i="95"/>
  <c r="D120" i="64"/>
  <c r="G119" i="64"/>
  <c r="E120" i="64"/>
  <c r="F123" i="20"/>
  <c r="B123" i="20"/>
  <c r="D123" i="74"/>
  <c r="G122" i="74"/>
  <c r="E123" i="74"/>
  <c r="G123" i="19"/>
  <c r="D124" i="19"/>
  <c r="E124" i="19"/>
  <c r="F113" i="99"/>
  <c r="B113" i="99"/>
  <c r="D125" i="32"/>
  <c r="G124" i="32"/>
  <c r="E125" i="32"/>
  <c r="D118" i="79"/>
  <c r="G117" i="79"/>
  <c r="E118" i="79"/>
  <c r="B124" i="23"/>
  <c r="F124" i="23"/>
  <c r="G113" i="98"/>
  <c r="D114" i="98"/>
  <c r="E114" i="98"/>
  <c r="G120" i="56"/>
  <c r="D121" i="56"/>
  <c r="E121" i="56"/>
  <c r="I123" i="31"/>
  <c r="J123" i="31" s="1"/>
  <c r="H123" i="31"/>
  <c r="J116" i="75"/>
  <c r="D124" i="21"/>
  <c r="G123" i="21"/>
  <c r="E124" i="21"/>
  <c r="J124" i="29"/>
  <c r="I122" i="20"/>
  <c r="H122" i="20"/>
  <c r="D118" i="75"/>
  <c r="G117" i="75"/>
  <c r="E118" i="75"/>
  <c r="J123" i="24"/>
  <c r="G122" i="41"/>
  <c r="D123" i="41"/>
  <c r="E123" i="41"/>
  <c r="G120" i="53"/>
  <c r="D121" i="53"/>
  <c r="E121" i="53"/>
  <c r="D118" i="78"/>
  <c r="G117" i="78"/>
  <c r="E118" i="78"/>
  <c r="J118" i="63"/>
  <c r="B114" i="93"/>
  <c r="F114" i="93"/>
  <c r="D119" i="66"/>
  <c r="G118" i="66"/>
  <c r="E119" i="66"/>
  <c r="J124" i="30"/>
  <c r="J119" i="56"/>
  <c r="D117" i="82"/>
  <c r="G116" i="82"/>
  <c r="E117" i="82"/>
  <c r="J115" i="81"/>
  <c r="J116" i="79"/>
  <c r="J121" i="42"/>
  <c r="F124" i="31"/>
  <c r="B124" i="31"/>
  <c r="D122" i="45"/>
  <c r="G121" i="45"/>
  <c r="E122" i="45"/>
  <c r="D116" i="92"/>
  <c r="G115" i="92"/>
  <c r="E116" i="92"/>
  <c r="D126" i="27"/>
  <c r="G125" i="27"/>
  <c r="E126" i="27"/>
  <c r="B119" i="60"/>
  <c r="F119" i="60"/>
  <c r="J117" i="65"/>
  <c r="J114" i="87"/>
  <c r="D121" i="54"/>
  <c r="G120" i="54"/>
  <c r="E121" i="54"/>
  <c r="G116" i="86"/>
  <c r="D117" i="86"/>
  <c r="E117" i="86"/>
  <c r="D126" i="29"/>
  <c r="G125" i="29"/>
  <c r="E126" i="29"/>
  <c r="G117" i="77"/>
  <c r="D118" i="77"/>
  <c r="E118" i="77"/>
  <c r="B115" i="96"/>
  <c r="F115" i="96"/>
  <c r="G120" i="72"/>
  <c r="D121" i="72"/>
  <c r="E121" i="72"/>
  <c r="G123" i="22"/>
  <c r="D124" i="22"/>
  <c r="E124" i="22"/>
  <c r="H113" i="93"/>
  <c r="I113" i="93"/>
  <c r="G120" i="58"/>
  <c r="D121" i="58"/>
  <c r="E121" i="58"/>
  <c r="D126" i="70"/>
  <c r="G125" i="70"/>
  <c r="E126" i="70"/>
  <c r="J122" i="20" l="1"/>
  <c r="J118" i="60"/>
  <c r="B124" i="21"/>
  <c r="F124" i="21"/>
  <c r="H124" i="32"/>
  <c r="I124" i="32"/>
  <c r="H126" i="28"/>
  <c r="I126" i="28"/>
  <c r="F126" i="70"/>
  <c r="B126" i="70"/>
  <c r="H123" i="22"/>
  <c r="I123" i="22"/>
  <c r="H117" i="77"/>
  <c r="I117" i="77"/>
  <c r="H120" i="54"/>
  <c r="I120" i="54"/>
  <c r="F126" i="27"/>
  <c r="B126" i="27"/>
  <c r="D125" i="31"/>
  <c r="G124" i="31"/>
  <c r="E125" i="31"/>
  <c r="H117" i="78"/>
  <c r="I117" i="78"/>
  <c r="J117" i="78" s="1"/>
  <c r="H123" i="21"/>
  <c r="I123" i="21"/>
  <c r="J113" i="95"/>
  <c r="J123" i="23"/>
  <c r="I115" i="84"/>
  <c r="H115" i="84"/>
  <c r="I116" i="83"/>
  <c r="H116" i="83"/>
  <c r="F116" i="89"/>
  <c r="B116" i="89"/>
  <c r="I122" i="39"/>
  <c r="H122" i="39"/>
  <c r="I123" i="17"/>
  <c r="H123" i="17"/>
  <c r="I117" i="76"/>
  <c r="H117" i="76"/>
  <c r="H120" i="55"/>
  <c r="I120" i="55"/>
  <c r="B123" i="43"/>
  <c r="F123" i="43"/>
  <c r="B120" i="59"/>
  <c r="F120" i="59"/>
  <c r="B116" i="84"/>
  <c r="F116" i="84"/>
  <c r="I122" i="43"/>
  <c r="H122" i="43"/>
  <c r="H123" i="34"/>
  <c r="I123" i="34"/>
  <c r="F121" i="58"/>
  <c r="B121" i="58"/>
  <c r="B121" i="72"/>
  <c r="F121" i="72"/>
  <c r="I125" i="29"/>
  <c r="H125" i="29"/>
  <c r="H115" i="92"/>
  <c r="I115" i="92"/>
  <c r="I118" i="66"/>
  <c r="H118" i="66"/>
  <c r="H117" i="75"/>
  <c r="I117" i="75"/>
  <c r="H113" i="98"/>
  <c r="I113" i="98"/>
  <c r="F125" i="32"/>
  <c r="B125" i="32"/>
  <c r="B123" i="74"/>
  <c r="F123" i="74"/>
  <c r="B120" i="62"/>
  <c r="F120" i="62"/>
  <c r="J112" i="99"/>
  <c r="F127" i="28"/>
  <c r="B127" i="28"/>
  <c r="D117" i="94"/>
  <c r="G116" i="94"/>
  <c r="E117" i="94"/>
  <c r="B123" i="42"/>
  <c r="F123" i="42"/>
  <c r="I119" i="63"/>
  <c r="H119" i="63"/>
  <c r="B126" i="69"/>
  <c r="F126" i="69"/>
  <c r="I125" i="30"/>
  <c r="H125" i="30"/>
  <c r="B123" i="73"/>
  <c r="F123" i="73"/>
  <c r="B124" i="34"/>
  <c r="F124" i="34"/>
  <c r="F114" i="98"/>
  <c r="B114" i="98"/>
  <c r="H120" i="58"/>
  <c r="I120" i="58"/>
  <c r="J120" i="58" s="1"/>
  <c r="I120" i="72"/>
  <c r="H120" i="72"/>
  <c r="F126" i="29"/>
  <c r="B126" i="29"/>
  <c r="F116" i="92"/>
  <c r="B116" i="92"/>
  <c r="B119" i="66"/>
  <c r="F119" i="66"/>
  <c r="B121" i="53"/>
  <c r="F121" i="53"/>
  <c r="F118" i="75"/>
  <c r="B118" i="75"/>
  <c r="D125" i="23"/>
  <c r="G124" i="23"/>
  <c r="E125" i="23"/>
  <c r="F119" i="68"/>
  <c r="B119" i="68"/>
  <c r="B117" i="85"/>
  <c r="F117" i="85"/>
  <c r="I124" i="24"/>
  <c r="H124" i="24"/>
  <c r="I122" i="42"/>
  <c r="H122" i="42"/>
  <c r="J115" i="94"/>
  <c r="F120" i="63"/>
  <c r="B120" i="63"/>
  <c r="G123" i="44"/>
  <c r="D124" i="44"/>
  <c r="E124" i="44"/>
  <c r="J122" i="44"/>
  <c r="F126" i="30"/>
  <c r="B126" i="30"/>
  <c r="H122" i="73"/>
  <c r="I122" i="73"/>
  <c r="I119" i="62"/>
  <c r="H119" i="62"/>
  <c r="I115" i="89"/>
  <c r="J115" i="89" s="1"/>
  <c r="H115" i="89"/>
  <c r="H125" i="69"/>
  <c r="I125" i="69"/>
  <c r="J113" i="93"/>
  <c r="D116" i="96"/>
  <c r="B116" i="96" s="1"/>
  <c r="G115" i="96"/>
  <c r="E116" i="96"/>
  <c r="G119" i="60"/>
  <c r="D120" i="60"/>
  <c r="E120" i="60"/>
  <c r="G114" i="93"/>
  <c r="D115" i="93"/>
  <c r="E115" i="93"/>
  <c r="I120" i="53"/>
  <c r="H120" i="53"/>
  <c r="G113" i="99"/>
  <c r="D114" i="99"/>
  <c r="E114" i="99"/>
  <c r="D124" i="20"/>
  <c r="G123" i="20"/>
  <c r="E124" i="20"/>
  <c r="H118" i="68"/>
  <c r="I118" i="68"/>
  <c r="H116" i="85"/>
  <c r="I116" i="85"/>
  <c r="I120" i="46"/>
  <c r="H120" i="46"/>
  <c r="H115" i="90"/>
  <c r="I115" i="90"/>
  <c r="F125" i="24"/>
  <c r="B125" i="24"/>
  <c r="B125" i="71"/>
  <c r="F125" i="71"/>
  <c r="D124" i="18"/>
  <c r="G123" i="18"/>
  <c r="E124" i="18"/>
  <c r="J122" i="18"/>
  <c r="B116" i="87"/>
  <c r="F116" i="87"/>
  <c r="D120" i="61"/>
  <c r="G119" i="61"/>
  <c r="E120" i="61"/>
  <c r="I115" i="91"/>
  <c r="H115" i="91"/>
  <c r="I123" i="3"/>
  <c r="J123" i="3" s="1"/>
  <c r="H123" i="3"/>
  <c r="F121" i="54"/>
  <c r="B121" i="54"/>
  <c r="F118" i="78"/>
  <c r="B118" i="78"/>
  <c r="H122" i="74"/>
  <c r="I122" i="74"/>
  <c r="J122" i="74" s="1"/>
  <c r="H116" i="82"/>
  <c r="I116" i="82"/>
  <c r="F121" i="46"/>
  <c r="B121" i="46"/>
  <c r="F116" i="90"/>
  <c r="B116" i="90"/>
  <c r="H124" i="71"/>
  <c r="I124" i="71"/>
  <c r="J124" i="71" s="1"/>
  <c r="F119" i="65"/>
  <c r="B119" i="65"/>
  <c r="I115" i="87"/>
  <c r="H115" i="87"/>
  <c r="F119" i="67"/>
  <c r="B119" i="67"/>
  <c r="F116" i="91"/>
  <c r="B116" i="91"/>
  <c r="G114" i="95"/>
  <c r="D115" i="95"/>
  <c r="E115" i="95"/>
  <c r="F124" i="3"/>
  <c r="B124" i="3"/>
  <c r="F117" i="86"/>
  <c r="B117" i="86"/>
  <c r="I116" i="86"/>
  <c r="H116" i="86"/>
  <c r="B122" i="45"/>
  <c r="F122" i="45"/>
  <c r="B117" i="82"/>
  <c r="F117" i="82"/>
  <c r="F123" i="41"/>
  <c r="B123" i="41"/>
  <c r="F121" i="56"/>
  <c r="B121" i="56"/>
  <c r="I117" i="79"/>
  <c r="H117" i="79"/>
  <c r="F124" i="19"/>
  <c r="B124" i="19"/>
  <c r="H119" i="64"/>
  <c r="I119" i="64"/>
  <c r="H120" i="57"/>
  <c r="I120" i="57"/>
  <c r="F117" i="81"/>
  <c r="B117" i="81"/>
  <c r="B116" i="88"/>
  <c r="F116" i="88"/>
  <c r="I118" i="65"/>
  <c r="H118" i="65"/>
  <c r="H118" i="67"/>
  <c r="I118" i="67"/>
  <c r="B117" i="80"/>
  <c r="F117" i="80"/>
  <c r="B114" i="97"/>
  <c r="F114" i="97"/>
  <c r="B118" i="76"/>
  <c r="F118" i="76"/>
  <c r="I121" i="45"/>
  <c r="H121" i="45"/>
  <c r="H125" i="70"/>
  <c r="I125" i="70"/>
  <c r="F124" i="22"/>
  <c r="B124" i="22"/>
  <c r="B118" i="77"/>
  <c r="F118" i="77"/>
  <c r="H125" i="27"/>
  <c r="I125" i="27"/>
  <c r="I122" i="41"/>
  <c r="H122" i="41"/>
  <c r="I120" i="56"/>
  <c r="H120" i="56"/>
  <c r="B118" i="79"/>
  <c r="F118" i="79"/>
  <c r="H123" i="19"/>
  <c r="I123" i="19"/>
  <c r="F120" i="64"/>
  <c r="B120" i="64"/>
  <c r="B121" i="57"/>
  <c r="F121" i="57"/>
  <c r="H116" i="81"/>
  <c r="I116" i="81"/>
  <c r="H115" i="88"/>
  <c r="I115" i="88"/>
  <c r="F117" i="83"/>
  <c r="B117" i="83"/>
  <c r="J118" i="61"/>
  <c r="B123" i="39"/>
  <c r="F123" i="39"/>
  <c r="F124" i="17"/>
  <c r="B124" i="17"/>
  <c r="B121" i="55"/>
  <c r="F121" i="55"/>
  <c r="H116" i="80"/>
  <c r="I116" i="80"/>
  <c r="I119" i="59"/>
  <c r="H119" i="59"/>
  <c r="I113" i="97"/>
  <c r="H113" i="97"/>
  <c r="J116" i="80" l="1"/>
  <c r="J120" i="56"/>
  <c r="J122" i="42"/>
  <c r="J125" i="70"/>
  <c r="J116" i="86"/>
  <c r="J120" i="72"/>
  <c r="J117" i="76"/>
  <c r="J117" i="77"/>
  <c r="J121" i="45"/>
  <c r="J113" i="97"/>
  <c r="J116" i="81"/>
  <c r="J120" i="46"/>
  <c r="J122" i="39"/>
  <c r="J118" i="68"/>
  <c r="J113" i="98"/>
  <c r="J120" i="55"/>
  <c r="J123" i="21"/>
  <c r="D125" i="17"/>
  <c r="G124" i="17"/>
  <c r="E125" i="17"/>
  <c r="H113" i="99"/>
  <c r="I113" i="99"/>
  <c r="H119" i="60"/>
  <c r="I119" i="60"/>
  <c r="D118" i="80"/>
  <c r="G117" i="80"/>
  <c r="E118" i="80"/>
  <c r="G122" i="45"/>
  <c r="D123" i="45"/>
  <c r="E123" i="45"/>
  <c r="J115" i="87"/>
  <c r="G121" i="46"/>
  <c r="D122" i="46"/>
  <c r="E122" i="46"/>
  <c r="G121" i="54"/>
  <c r="D122" i="54"/>
  <c r="E122" i="54"/>
  <c r="G116" i="87"/>
  <c r="D117" i="87"/>
  <c r="E117" i="87"/>
  <c r="F116" i="96"/>
  <c r="B124" i="44"/>
  <c r="F124" i="44"/>
  <c r="J124" i="24"/>
  <c r="G124" i="34"/>
  <c r="D125" i="34"/>
  <c r="E125" i="34"/>
  <c r="G127" i="28"/>
  <c r="D128" i="28"/>
  <c r="E128" i="28"/>
  <c r="G126" i="27"/>
  <c r="D127" i="27"/>
  <c r="E127" i="27"/>
  <c r="D127" i="70"/>
  <c r="G126" i="70"/>
  <c r="E127" i="70"/>
  <c r="G124" i="22"/>
  <c r="D125" i="22"/>
  <c r="E125" i="22"/>
  <c r="G124" i="19"/>
  <c r="D125" i="19"/>
  <c r="E125" i="19"/>
  <c r="D125" i="3"/>
  <c r="G124" i="3"/>
  <c r="E125" i="3"/>
  <c r="B120" i="61"/>
  <c r="F120" i="61"/>
  <c r="B125" i="23"/>
  <c r="F125" i="23"/>
  <c r="D117" i="92"/>
  <c r="G116" i="92"/>
  <c r="E117" i="92"/>
  <c r="D115" i="98"/>
  <c r="G114" i="98"/>
  <c r="E115" i="98"/>
  <c r="G125" i="32"/>
  <c r="D126" i="32"/>
  <c r="E126" i="32"/>
  <c r="D122" i="55"/>
  <c r="G121" i="55"/>
  <c r="E122" i="55"/>
  <c r="G117" i="83"/>
  <c r="D118" i="83"/>
  <c r="E118" i="83"/>
  <c r="D121" i="64"/>
  <c r="G120" i="64"/>
  <c r="E121" i="64"/>
  <c r="J122" i="41"/>
  <c r="G117" i="81"/>
  <c r="D118" i="81"/>
  <c r="E118" i="81"/>
  <c r="J117" i="79"/>
  <c r="F115" i="95"/>
  <c r="B115" i="95"/>
  <c r="J116" i="82"/>
  <c r="D126" i="24"/>
  <c r="G125" i="24"/>
  <c r="E126" i="24"/>
  <c r="J120" i="53"/>
  <c r="H115" i="96"/>
  <c r="I115" i="96"/>
  <c r="J119" i="62"/>
  <c r="H123" i="44"/>
  <c r="I123" i="44"/>
  <c r="G117" i="85"/>
  <c r="D118" i="85"/>
  <c r="E118" i="85"/>
  <c r="G118" i="75"/>
  <c r="D119" i="75"/>
  <c r="E119" i="75"/>
  <c r="G126" i="29"/>
  <c r="D127" i="29"/>
  <c r="E127" i="29"/>
  <c r="J119" i="63"/>
  <c r="J125" i="29"/>
  <c r="J122" i="43"/>
  <c r="G116" i="89"/>
  <c r="D117" i="89"/>
  <c r="E117" i="89"/>
  <c r="J120" i="54"/>
  <c r="J126" i="28"/>
  <c r="J115" i="88"/>
  <c r="J123" i="19"/>
  <c r="J125" i="27"/>
  <c r="J118" i="67"/>
  <c r="J120" i="57"/>
  <c r="H114" i="95"/>
  <c r="I114" i="95"/>
  <c r="G119" i="65"/>
  <c r="D120" i="65"/>
  <c r="E120" i="65"/>
  <c r="J115" i="90"/>
  <c r="J122" i="73"/>
  <c r="D122" i="53"/>
  <c r="G121" i="53"/>
  <c r="E122" i="53"/>
  <c r="G123" i="73"/>
  <c r="D124" i="73"/>
  <c r="E124" i="73"/>
  <c r="G123" i="42"/>
  <c r="D124" i="42"/>
  <c r="E124" i="42"/>
  <c r="D121" i="62"/>
  <c r="G120" i="62"/>
  <c r="E121" i="62"/>
  <c r="J117" i="75"/>
  <c r="D122" i="72"/>
  <c r="G121" i="72"/>
  <c r="E122" i="72"/>
  <c r="D117" i="84"/>
  <c r="G116" i="84"/>
  <c r="E117" i="84"/>
  <c r="D122" i="56"/>
  <c r="G121" i="56"/>
  <c r="E122" i="56"/>
  <c r="I123" i="20"/>
  <c r="H123" i="20"/>
  <c r="B115" i="93"/>
  <c r="F115" i="93"/>
  <c r="D121" i="63"/>
  <c r="G120" i="63"/>
  <c r="E121" i="63"/>
  <c r="J116" i="83"/>
  <c r="J124" i="32"/>
  <c r="J119" i="64"/>
  <c r="G116" i="91"/>
  <c r="D117" i="91"/>
  <c r="E117" i="91"/>
  <c r="J115" i="91"/>
  <c r="I123" i="18"/>
  <c r="H123" i="18"/>
  <c r="B124" i="20"/>
  <c r="F124" i="20"/>
  <c r="I114" i="93"/>
  <c r="H114" i="93"/>
  <c r="J125" i="69"/>
  <c r="D120" i="68"/>
  <c r="G119" i="68"/>
  <c r="E120" i="68"/>
  <c r="G119" i="66"/>
  <c r="D120" i="66"/>
  <c r="E120" i="66"/>
  <c r="D124" i="74"/>
  <c r="G123" i="74"/>
  <c r="E124" i="74"/>
  <c r="G120" i="59"/>
  <c r="D121" i="59"/>
  <c r="E121" i="59"/>
  <c r="G126" i="30"/>
  <c r="D127" i="30"/>
  <c r="E127" i="30"/>
  <c r="J125" i="30"/>
  <c r="H116" i="94"/>
  <c r="I116" i="94"/>
  <c r="J118" i="66"/>
  <c r="D122" i="58"/>
  <c r="G121" i="58"/>
  <c r="E122" i="58"/>
  <c r="J123" i="17"/>
  <c r="J115" i="84"/>
  <c r="H124" i="31"/>
  <c r="I124" i="31"/>
  <c r="J123" i="22"/>
  <c r="D125" i="21"/>
  <c r="G124" i="21"/>
  <c r="E125" i="21"/>
  <c r="D119" i="79"/>
  <c r="G118" i="79"/>
  <c r="E119" i="79"/>
  <c r="D119" i="77"/>
  <c r="G118" i="77"/>
  <c r="E119" i="77"/>
  <c r="D119" i="76"/>
  <c r="G118" i="76"/>
  <c r="E119" i="76"/>
  <c r="G123" i="39"/>
  <c r="D124" i="39"/>
  <c r="E124" i="39"/>
  <c r="J118" i="65"/>
  <c r="G123" i="41"/>
  <c r="D124" i="41"/>
  <c r="E124" i="41"/>
  <c r="G117" i="86"/>
  <c r="D118" i="86"/>
  <c r="E118" i="86"/>
  <c r="F124" i="18"/>
  <c r="B124" i="18"/>
  <c r="J119" i="59"/>
  <c r="G121" i="57"/>
  <c r="D122" i="57"/>
  <c r="E122" i="57"/>
  <c r="D115" i="97"/>
  <c r="G114" i="97"/>
  <c r="E115" i="97"/>
  <c r="G116" i="88"/>
  <c r="D117" i="88"/>
  <c r="E117" i="88"/>
  <c r="D118" i="82"/>
  <c r="G117" i="82"/>
  <c r="E118" i="82"/>
  <c r="G119" i="67"/>
  <c r="D120" i="67"/>
  <c r="E120" i="67"/>
  <c r="G116" i="90"/>
  <c r="D117" i="90"/>
  <c r="E117" i="90"/>
  <c r="D119" i="78"/>
  <c r="G118" i="78"/>
  <c r="E119" i="78"/>
  <c r="H119" i="61"/>
  <c r="I119" i="61"/>
  <c r="D126" i="71"/>
  <c r="G125" i="71"/>
  <c r="E126" i="71"/>
  <c r="J116" i="85"/>
  <c r="F114" i="99"/>
  <c r="B114" i="99"/>
  <c r="F120" i="60"/>
  <c r="B120" i="60"/>
  <c r="I124" i="23"/>
  <c r="H124" i="23"/>
  <c r="D127" i="69"/>
  <c r="G126" i="69"/>
  <c r="E127" i="69"/>
  <c r="B117" i="94"/>
  <c r="F117" i="94"/>
  <c r="J115" i="92"/>
  <c r="J123" i="34"/>
  <c r="G123" i="43"/>
  <c r="D124" i="43"/>
  <c r="E124" i="43"/>
  <c r="B125" i="31"/>
  <c r="F125" i="31"/>
  <c r="J114" i="95" l="1"/>
  <c r="J123" i="44"/>
  <c r="J119" i="60"/>
  <c r="J114" i="93"/>
  <c r="J124" i="23"/>
  <c r="J123" i="20"/>
  <c r="J123" i="18"/>
  <c r="J113" i="99"/>
  <c r="I118" i="78"/>
  <c r="H118" i="78"/>
  <c r="I116" i="91"/>
  <c r="H116" i="91"/>
  <c r="B126" i="71"/>
  <c r="F126" i="71"/>
  <c r="F117" i="88"/>
  <c r="B117" i="88"/>
  <c r="B122" i="58"/>
  <c r="F122" i="58"/>
  <c r="G125" i="31"/>
  <c r="D126" i="31"/>
  <c r="E126" i="31"/>
  <c r="H119" i="67"/>
  <c r="I119" i="67"/>
  <c r="I114" i="97"/>
  <c r="H114" i="97"/>
  <c r="F124" i="39"/>
  <c r="B124" i="39"/>
  <c r="F120" i="68"/>
  <c r="B120" i="68"/>
  <c r="I120" i="63"/>
  <c r="H120" i="63"/>
  <c r="F122" i="56"/>
  <c r="B122" i="56"/>
  <c r="I123" i="73"/>
  <c r="H123" i="73"/>
  <c r="H119" i="65"/>
  <c r="I119" i="65"/>
  <c r="I117" i="85"/>
  <c r="H117" i="85"/>
  <c r="I125" i="24"/>
  <c r="H125" i="24"/>
  <c r="I117" i="81"/>
  <c r="H117" i="81"/>
  <c r="F115" i="98"/>
  <c r="B115" i="98"/>
  <c r="I124" i="22"/>
  <c r="H124" i="22"/>
  <c r="B128" i="28"/>
  <c r="F128" i="28"/>
  <c r="G116" i="96"/>
  <c r="D117" i="96"/>
  <c r="E117" i="96"/>
  <c r="B122" i="46"/>
  <c r="F122" i="46"/>
  <c r="B118" i="80"/>
  <c r="F118" i="80"/>
  <c r="B115" i="97"/>
  <c r="F115" i="97"/>
  <c r="I123" i="39"/>
  <c r="H123" i="39"/>
  <c r="H124" i="3"/>
  <c r="I124" i="3"/>
  <c r="I126" i="69"/>
  <c r="J126" i="69" s="1"/>
  <c r="H126" i="69"/>
  <c r="F119" i="78"/>
  <c r="B119" i="78"/>
  <c r="H117" i="82"/>
  <c r="I117" i="82"/>
  <c r="H117" i="86"/>
  <c r="I117" i="86"/>
  <c r="B119" i="79"/>
  <c r="F119" i="79"/>
  <c r="F124" i="74"/>
  <c r="B124" i="74"/>
  <c r="B117" i="91"/>
  <c r="F117" i="91"/>
  <c r="G115" i="93"/>
  <c r="D116" i="93"/>
  <c r="E116" i="93"/>
  <c r="I116" i="84"/>
  <c r="H116" i="84"/>
  <c r="F121" i="62"/>
  <c r="B121" i="62"/>
  <c r="H121" i="53"/>
  <c r="I121" i="53"/>
  <c r="I126" i="29"/>
  <c r="H126" i="29"/>
  <c r="F122" i="55"/>
  <c r="B122" i="55"/>
  <c r="I116" i="92"/>
  <c r="H116" i="92"/>
  <c r="B125" i="3"/>
  <c r="F125" i="3"/>
  <c r="H126" i="70"/>
  <c r="I126" i="70"/>
  <c r="J126" i="70" s="1"/>
  <c r="B117" i="87"/>
  <c r="F117" i="87"/>
  <c r="F117" i="84"/>
  <c r="B117" i="84"/>
  <c r="F122" i="53"/>
  <c r="B122" i="53"/>
  <c r="B117" i="89"/>
  <c r="F117" i="89"/>
  <c r="I120" i="64"/>
  <c r="H120" i="64"/>
  <c r="F117" i="92"/>
  <c r="B117" i="92"/>
  <c r="F127" i="70"/>
  <c r="B127" i="70"/>
  <c r="B125" i="34"/>
  <c r="F125" i="34"/>
  <c r="H116" i="87"/>
  <c r="I116" i="87"/>
  <c r="H120" i="62"/>
  <c r="I120" i="62"/>
  <c r="F126" i="24"/>
  <c r="B126" i="24"/>
  <c r="F127" i="69"/>
  <c r="B127" i="69"/>
  <c r="B122" i="57"/>
  <c r="F122" i="57"/>
  <c r="I118" i="76"/>
  <c r="H118" i="76"/>
  <c r="F127" i="30"/>
  <c r="B127" i="30"/>
  <c r="I123" i="43"/>
  <c r="H123" i="43"/>
  <c r="I125" i="71"/>
  <c r="H125" i="71"/>
  <c r="F117" i="90"/>
  <c r="B117" i="90"/>
  <c r="H121" i="57"/>
  <c r="I121" i="57"/>
  <c r="B124" i="41"/>
  <c r="F124" i="41"/>
  <c r="F119" i="76"/>
  <c r="B119" i="76"/>
  <c r="I124" i="21"/>
  <c r="H124" i="21"/>
  <c r="I121" i="58"/>
  <c r="H121" i="58"/>
  <c r="I126" i="30"/>
  <c r="H126" i="30"/>
  <c r="F120" i="66"/>
  <c r="B120" i="66"/>
  <c r="D125" i="20"/>
  <c r="G124" i="20"/>
  <c r="E125" i="20"/>
  <c r="B124" i="42"/>
  <c r="F124" i="42"/>
  <c r="H116" i="89"/>
  <c r="I116" i="89"/>
  <c r="B119" i="75"/>
  <c r="F119" i="75"/>
  <c r="J115" i="96"/>
  <c r="D116" i="95"/>
  <c r="G115" i="95"/>
  <c r="E116" i="95"/>
  <c r="F121" i="64"/>
  <c r="B121" i="64"/>
  <c r="F126" i="32"/>
  <c r="B126" i="32"/>
  <c r="D126" i="23"/>
  <c r="G125" i="23"/>
  <c r="E126" i="23"/>
  <c r="F125" i="19"/>
  <c r="B125" i="19"/>
  <c r="I124" i="34"/>
  <c r="H124" i="34"/>
  <c r="F123" i="45"/>
  <c r="B123" i="45"/>
  <c r="H125" i="32"/>
  <c r="I125" i="32"/>
  <c r="I124" i="19"/>
  <c r="H124" i="19"/>
  <c r="B127" i="27"/>
  <c r="F127" i="27"/>
  <c r="B122" i="54"/>
  <c r="F122" i="54"/>
  <c r="H122" i="45"/>
  <c r="I122" i="45"/>
  <c r="D115" i="99"/>
  <c r="G114" i="99"/>
  <c r="E115" i="99"/>
  <c r="I121" i="55"/>
  <c r="H121" i="55"/>
  <c r="H127" i="28"/>
  <c r="I127" i="28"/>
  <c r="F118" i="82"/>
  <c r="B118" i="82"/>
  <c r="H116" i="90"/>
  <c r="I116" i="90"/>
  <c r="I123" i="41"/>
  <c r="H123" i="41"/>
  <c r="H119" i="66"/>
  <c r="I119" i="66"/>
  <c r="H121" i="72"/>
  <c r="I121" i="72"/>
  <c r="H123" i="42"/>
  <c r="I123" i="42"/>
  <c r="H118" i="75"/>
  <c r="I118" i="75"/>
  <c r="J118" i="75" s="1"/>
  <c r="J119" i="61"/>
  <c r="H116" i="88"/>
  <c r="I116" i="88"/>
  <c r="H118" i="77"/>
  <c r="I118" i="77"/>
  <c r="B121" i="59"/>
  <c r="F121" i="59"/>
  <c r="F122" i="72"/>
  <c r="B122" i="72"/>
  <c r="F118" i="83"/>
  <c r="B118" i="83"/>
  <c r="G120" i="61"/>
  <c r="D121" i="61"/>
  <c r="E121" i="61"/>
  <c r="I126" i="27"/>
  <c r="H126" i="27"/>
  <c r="D125" i="44"/>
  <c r="G124" i="44"/>
  <c r="E125" i="44"/>
  <c r="H121" i="54"/>
  <c r="I121" i="54"/>
  <c r="I124" i="17"/>
  <c r="H124" i="17"/>
  <c r="F118" i="86"/>
  <c r="B118" i="86"/>
  <c r="I118" i="79"/>
  <c r="H118" i="79"/>
  <c r="I123" i="74"/>
  <c r="H123" i="74"/>
  <c r="B121" i="63"/>
  <c r="F121" i="63"/>
  <c r="F127" i="29"/>
  <c r="B127" i="29"/>
  <c r="H121" i="46"/>
  <c r="I121" i="46"/>
  <c r="J121" i="46" s="1"/>
  <c r="F124" i="43"/>
  <c r="B124" i="43"/>
  <c r="B125" i="21"/>
  <c r="F125" i="21"/>
  <c r="G117" i="94"/>
  <c r="D118" i="94"/>
  <c r="E118" i="94"/>
  <c r="G120" i="60"/>
  <c r="D121" i="60"/>
  <c r="E121" i="60"/>
  <c r="B120" i="67"/>
  <c r="F120" i="67"/>
  <c r="G124" i="18"/>
  <c r="D125" i="18"/>
  <c r="E125" i="18"/>
  <c r="F119" i="77"/>
  <c r="B119" i="77"/>
  <c r="J124" i="31"/>
  <c r="J116" i="94"/>
  <c r="H120" i="59"/>
  <c r="I120" i="59"/>
  <c r="J120" i="59" s="1"/>
  <c r="H119" i="68"/>
  <c r="I119" i="68"/>
  <c r="H121" i="56"/>
  <c r="I121" i="56"/>
  <c r="F124" i="73"/>
  <c r="B124" i="73"/>
  <c r="F120" i="65"/>
  <c r="B120" i="65"/>
  <c r="B118" i="85"/>
  <c r="F118" i="85"/>
  <c r="B118" i="81"/>
  <c r="F118" i="81"/>
  <c r="H117" i="83"/>
  <c r="I117" i="83"/>
  <c r="H114" i="98"/>
  <c r="I114" i="98"/>
  <c r="J114" i="98" s="1"/>
  <c r="F125" i="22"/>
  <c r="B125" i="22"/>
  <c r="H117" i="80"/>
  <c r="I117" i="80"/>
  <c r="F125" i="17"/>
  <c r="B125" i="17"/>
  <c r="J122" i="45" l="1"/>
  <c r="J125" i="32"/>
  <c r="J121" i="54"/>
  <c r="J118" i="77"/>
  <c r="J121" i="57"/>
  <c r="J121" i="53"/>
  <c r="J119" i="65"/>
  <c r="J119" i="68"/>
  <c r="J119" i="66"/>
  <c r="J127" i="28"/>
  <c r="J118" i="79"/>
  <c r="J120" i="62"/>
  <c r="J123" i="39"/>
  <c r="J116" i="91"/>
  <c r="J117" i="83"/>
  <c r="J124" i="17"/>
  <c r="J123" i="42"/>
  <c r="J116" i="90"/>
  <c r="J124" i="34"/>
  <c r="J116" i="89"/>
  <c r="J125" i="71"/>
  <c r="J120" i="64"/>
  <c r="J116" i="84"/>
  <c r="J125" i="24"/>
  <c r="J114" i="97"/>
  <c r="J119" i="67"/>
  <c r="D120" i="76"/>
  <c r="G119" i="76"/>
  <c r="E120" i="76"/>
  <c r="D123" i="55"/>
  <c r="G122" i="55"/>
  <c r="E123" i="55"/>
  <c r="D120" i="79"/>
  <c r="G119" i="79"/>
  <c r="E120" i="79"/>
  <c r="G118" i="80"/>
  <c r="D119" i="80"/>
  <c r="E119" i="80"/>
  <c r="G122" i="56"/>
  <c r="D123" i="56"/>
  <c r="E123" i="56"/>
  <c r="G125" i="34"/>
  <c r="D126" i="34"/>
  <c r="E126" i="34"/>
  <c r="D118" i="88"/>
  <c r="G117" i="88"/>
  <c r="E118" i="88"/>
  <c r="J117" i="80"/>
  <c r="G118" i="81"/>
  <c r="D119" i="81"/>
  <c r="E119" i="81"/>
  <c r="J121" i="56"/>
  <c r="B121" i="60"/>
  <c r="F121" i="60"/>
  <c r="D125" i="43"/>
  <c r="G124" i="43"/>
  <c r="E125" i="43"/>
  <c r="J123" i="74"/>
  <c r="I120" i="61"/>
  <c r="H120" i="61"/>
  <c r="J121" i="72"/>
  <c r="F115" i="99"/>
  <c r="B115" i="99"/>
  <c r="J124" i="19"/>
  <c r="G125" i="19"/>
  <c r="D126" i="19"/>
  <c r="E126" i="19"/>
  <c r="D125" i="42"/>
  <c r="G124" i="42"/>
  <c r="E125" i="42"/>
  <c r="J126" i="30"/>
  <c r="J123" i="43"/>
  <c r="G127" i="69"/>
  <c r="D128" i="69"/>
  <c r="E128" i="69"/>
  <c r="J126" i="29"/>
  <c r="F116" i="93"/>
  <c r="B116" i="93"/>
  <c r="J117" i="86"/>
  <c r="J124" i="3"/>
  <c r="G122" i="46"/>
  <c r="D123" i="46"/>
  <c r="E123" i="46"/>
  <c r="J124" i="22"/>
  <c r="J117" i="85"/>
  <c r="J120" i="63"/>
  <c r="D127" i="71"/>
  <c r="G126" i="71"/>
  <c r="E127" i="71"/>
  <c r="D122" i="64"/>
  <c r="G121" i="64"/>
  <c r="E122" i="64"/>
  <c r="G124" i="41"/>
  <c r="D125" i="41"/>
  <c r="E125" i="41"/>
  <c r="J116" i="88"/>
  <c r="D119" i="82"/>
  <c r="G118" i="82"/>
  <c r="E119" i="82"/>
  <c r="H115" i="95"/>
  <c r="I115" i="95"/>
  <c r="D126" i="3"/>
  <c r="G125" i="3"/>
  <c r="E126" i="3"/>
  <c r="H115" i="93"/>
  <c r="I115" i="93"/>
  <c r="D126" i="17"/>
  <c r="G125" i="17"/>
  <c r="E126" i="17"/>
  <c r="B121" i="61"/>
  <c r="F121" i="61"/>
  <c r="H114" i="99"/>
  <c r="I114" i="99"/>
  <c r="H120" i="60"/>
  <c r="I120" i="60"/>
  <c r="G118" i="85"/>
  <c r="D119" i="85"/>
  <c r="E119" i="85"/>
  <c r="D119" i="83"/>
  <c r="G118" i="83"/>
  <c r="E119" i="83"/>
  <c r="I125" i="23"/>
  <c r="H125" i="23"/>
  <c r="B116" i="95"/>
  <c r="F116" i="95"/>
  <c r="J121" i="58"/>
  <c r="G127" i="30"/>
  <c r="D128" i="30"/>
  <c r="E128" i="30"/>
  <c r="D127" i="24"/>
  <c r="G126" i="24"/>
  <c r="E127" i="24"/>
  <c r="D128" i="70"/>
  <c r="G127" i="70"/>
  <c r="E128" i="70"/>
  <c r="D123" i="53"/>
  <c r="G122" i="53"/>
  <c r="E123" i="53"/>
  <c r="G117" i="91"/>
  <c r="D118" i="91"/>
  <c r="E118" i="91"/>
  <c r="J117" i="82"/>
  <c r="G115" i="98"/>
  <c r="D116" i="98"/>
  <c r="E116" i="98"/>
  <c r="D121" i="68"/>
  <c r="G120" i="68"/>
  <c r="E121" i="68"/>
  <c r="B126" i="31"/>
  <c r="F126" i="31"/>
  <c r="G124" i="73"/>
  <c r="D125" i="73"/>
  <c r="E125" i="73"/>
  <c r="F118" i="94"/>
  <c r="B118" i="94"/>
  <c r="B125" i="44"/>
  <c r="F125" i="44"/>
  <c r="G122" i="54"/>
  <c r="D123" i="54"/>
  <c r="E123" i="54"/>
  <c r="B126" i="23"/>
  <c r="F126" i="23"/>
  <c r="I124" i="20"/>
  <c r="H124" i="20"/>
  <c r="B117" i="96"/>
  <c r="F117" i="96"/>
  <c r="I125" i="31"/>
  <c r="H125" i="31"/>
  <c r="D118" i="89"/>
  <c r="G117" i="89"/>
  <c r="E118" i="89"/>
  <c r="D120" i="77"/>
  <c r="G119" i="77"/>
  <c r="E120" i="77"/>
  <c r="G125" i="22"/>
  <c r="D126" i="22"/>
  <c r="E126" i="22"/>
  <c r="F125" i="18"/>
  <c r="B125" i="18"/>
  <c r="H124" i="18"/>
  <c r="I124" i="18"/>
  <c r="I117" i="94"/>
  <c r="H117" i="94"/>
  <c r="G127" i="29"/>
  <c r="D128" i="29"/>
  <c r="E128" i="29"/>
  <c r="D119" i="86"/>
  <c r="G118" i="86"/>
  <c r="E119" i="86"/>
  <c r="G122" i="72"/>
  <c r="D123" i="72"/>
  <c r="E123" i="72"/>
  <c r="G123" i="45"/>
  <c r="D124" i="45"/>
  <c r="E124" i="45"/>
  <c r="G119" i="75"/>
  <c r="D120" i="75"/>
  <c r="E120" i="75"/>
  <c r="F125" i="20"/>
  <c r="B125" i="20"/>
  <c r="J124" i="21"/>
  <c r="G117" i="90"/>
  <c r="D118" i="90"/>
  <c r="E118" i="90"/>
  <c r="J118" i="76"/>
  <c r="G117" i="92"/>
  <c r="D118" i="92"/>
  <c r="E118" i="92"/>
  <c r="G117" i="84"/>
  <c r="D118" i="84"/>
  <c r="E118" i="84"/>
  <c r="J116" i="92"/>
  <c r="D122" i="62"/>
  <c r="G121" i="62"/>
  <c r="E122" i="62"/>
  <c r="G115" i="97"/>
  <c r="D116" i="97"/>
  <c r="E116" i="97"/>
  <c r="I116" i="96"/>
  <c r="H116" i="96"/>
  <c r="J117" i="81"/>
  <c r="J123" i="73"/>
  <c r="D125" i="39"/>
  <c r="G124" i="39"/>
  <c r="E125" i="39"/>
  <c r="D123" i="58"/>
  <c r="G122" i="58"/>
  <c r="E123" i="58"/>
  <c r="G120" i="66"/>
  <c r="D121" i="66"/>
  <c r="E121" i="66"/>
  <c r="I124" i="44"/>
  <c r="H124" i="44"/>
  <c r="D121" i="65"/>
  <c r="G120" i="65"/>
  <c r="E121" i="65"/>
  <c r="G120" i="67"/>
  <c r="D121" i="67"/>
  <c r="E121" i="67"/>
  <c r="G125" i="21"/>
  <c r="D126" i="21"/>
  <c r="E126" i="21"/>
  <c r="D122" i="63"/>
  <c r="G121" i="63"/>
  <c r="E122" i="63"/>
  <c r="J126" i="27"/>
  <c r="G121" i="59"/>
  <c r="D122" i="59"/>
  <c r="E122" i="59"/>
  <c r="J123" i="41"/>
  <c r="J121" i="55"/>
  <c r="G127" i="27"/>
  <c r="D128" i="27"/>
  <c r="E128" i="27"/>
  <c r="G126" i="32"/>
  <c r="D127" i="32"/>
  <c r="E127" i="32"/>
  <c r="D123" i="57"/>
  <c r="G122" i="57"/>
  <c r="E123" i="57"/>
  <c r="J116" i="87"/>
  <c r="D118" i="87"/>
  <c r="G117" i="87"/>
  <c r="E118" i="87"/>
  <c r="G124" i="74"/>
  <c r="D125" i="74"/>
  <c r="E125" i="74"/>
  <c r="D120" i="78"/>
  <c r="G119" i="78"/>
  <c r="E120" i="78"/>
  <c r="G128" i="28"/>
  <c r="D129" i="28"/>
  <c r="E129" i="28"/>
  <c r="J118" i="78"/>
  <c r="J114" i="99" l="1"/>
  <c r="J124" i="18"/>
  <c r="J115" i="95"/>
  <c r="J125" i="31"/>
  <c r="J116" i="96"/>
  <c r="J124" i="20"/>
  <c r="J120" i="60"/>
  <c r="I122" i="57"/>
  <c r="H122" i="57"/>
  <c r="B118" i="84"/>
  <c r="F118" i="84"/>
  <c r="H117" i="90"/>
  <c r="I117" i="90"/>
  <c r="B124" i="45"/>
  <c r="F124" i="45"/>
  <c r="D126" i="18"/>
  <c r="G125" i="18"/>
  <c r="E126" i="18"/>
  <c r="H117" i="89"/>
  <c r="I117" i="89"/>
  <c r="D127" i="23"/>
  <c r="G126" i="23"/>
  <c r="E127" i="23"/>
  <c r="G118" i="94"/>
  <c r="D119" i="94"/>
  <c r="E119" i="94"/>
  <c r="F121" i="68"/>
  <c r="B121" i="68"/>
  <c r="B127" i="24"/>
  <c r="F127" i="24"/>
  <c r="J125" i="23"/>
  <c r="J115" i="93"/>
  <c r="H118" i="82"/>
  <c r="I118" i="82"/>
  <c r="F122" i="64"/>
  <c r="B122" i="64"/>
  <c r="F123" i="46"/>
  <c r="B123" i="46"/>
  <c r="F128" i="69"/>
  <c r="B128" i="69"/>
  <c r="F126" i="19"/>
  <c r="B126" i="19"/>
  <c r="F119" i="81"/>
  <c r="B119" i="81"/>
  <c r="H125" i="34"/>
  <c r="I125" i="34"/>
  <c r="I119" i="79"/>
  <c r="H119" i="79"/>
  <c r="F123" i="57"/>
  <c r="B123" i="57"/>
  <c r="B123" i="58"/>
  <c r="F123" i="58"/>
  <c r="I123" i="45"/>
  <c r="H123" i="45"/>
  <c r="I122" i="53"/>
  <c r="H122" i="53"/>
  <c r="B129" i="28"/>
  <c r="F129" i="28"/>
  <c r="F127" i="32"/>
  <c r="B127" i="32"/>
  <c r="F122" i="59"/>
  <c r="B122" i="59"/>
  <c r="H125" i="21"/>
  <c r="I125" i="21"/>
  <c r="J124" i="44"/>
  <c r="I124" i="39"/>
  <c r="J124" i="39" s="1"/>
  <c r="H124" i="39"/>
  <c r="H115" i="97"/>
  <c r="I115" i="97"/>
  <c r="I127" i="29"/>
  <c r="H127" i="29"/>
  <c r="F126" i="22"/>
  <c r="B126" i="22"/>
  <c r="F125" i="73"/>
  <c r="B125" i="73"/>
  <c r="B116" i="98"/>
  <c r="F116" i="98"/>
  <c r="B123" i="53"/>
  <c r="F123" i="53"/>
  <c r="F128" i="30"/>
  <c r="B128" i="30"/>
  <c r="I118" i="83"/>
  <c r="H118" i="83"/>
  <c r="H126" i="71"/>
  <c r="I126" i="71"/>
  <c r="H124" i="43"/>
  <c r="I124" i="43"/>
  <c r="B123" i="56"/>
  <c r="F123" i="56"/>
  <c r="F122" i="63"/>
  <c r="B122" i="63"/>
  <c r="B125" i="74"/>
  <c r="F125" i="74"/>
  <c r="F126" i="21"/>
  <c r="B126" i="21"/>
  <c r="B119" i="82"/>
  <c r="F119" i="82"/>
  <c r="I127" i="69"/>
  <c r="H127" i="69"/>
  <c r="I118" i="81"/>
  <c r="H118" i="81"/>
  <c r="I128" i="28"/>
  <c r="H128" i="28"/>
  <c r="I126" i="32"/>
  <c r="H126" i="32"/>
  <c r="I121" i="59"/>
  <c r="H121" i="59"/>
  <c r="B125" i="39"/>
  <c r="F125" i="39"/>
  <c r="F118" i="92"/>
  <c r="B118" i="92"/>
  <c r="D126" i="20"/>
  <c r="G125" i="20"/>
  <c r="E126" i="20"/>
  <c r="B123" i="72"/>
  <c r="F123" i="72"/>
  <c r="I125" i="22"/>
  <c r="H125" i="22"/>
  <c r="F123" i="54"/>
  <c r="B123" i="54"/>
  <c r="I124" i="73"/>
  <c r="H124" i="73"/>
  <c r="I115" i="98"/>
  <c r="H115" i="98"/>
  <c r="I127" i="30"/>
  <c r="H127" i="30"/>
  <c r="F119" i="83"/>
  <c r="B119" i="83"/>
  <c r="G121" i="61"/>
  <c r="D122" i="61"/>
  <c r="E122" i="61"/>
  <c r="H125" i="3"/>
  <c r="I125" i="3"/>
  <c r="B127" i="71"/>
  <c r="F127" i="71"/>
  <c r="B125" i="43"/>
  <c r="F125" i="43"/>
  <c r="I122" i="56"/>
  <c r="H122" i="56"/>
  <c r="H122" i="55"/>
  <c r="I122" i="55"/>
  <c r="F121" i="65"/>
  <c r="B121" i="65"/>
  <c r="H124" i="74"/>
  <c r="I124" i="74"/>
  <c r="F128" i="29"/>
  <c r="B128" i="29"/>
  <c r="F118" i="89"/>
  <c r="B118" i="89"/>
  <c r="H122" i="46"/>
  <c r="I122" i="46"/>
  <c r="I125" i="19"/>
  <c r="H125" i="19"/>
  <c r="F120" i="79"/>
  <c r="B120" i="79"/>
  <c r="H117" i="87"/>
  <c r="I117" i="87"/>
  <c r="F118" i="87"/>
  <c r="B118" i="87"/>
  <c r="F121" i="67"/>
  <c r="B121" i="67"/>
  <c r="F121" i="66"/>
  <c r="B121" i="66"/>
  <c r="I121" i="62"/>
  <c r="H121" i="62"/>
  <c r="I117" i="92"/>
  <c r="H117" i="92"/>
  <c r="H122" i="72"/>
  <c r="I122" i="72"/>
  <c r="J117" i="94"/>
  <c r="G117" i="96"/>
  <c r="D118" i="96"/>
  <c r="E118" i="96"/>
  <c r="I122" i="54"/>
  <c r="H122" i="54"/>
  <c r="D127" i="31"/>
  <c r="G126" i="31"/>
  <c r="E127" i="31"/>
  <c r="H127" i="70"/>
  <c r="I127" i="70"/>
  <c r="B126" i="3"/>
  <c r="F126" i="3"/>
  <c r="F125" i="41"/>
  <c r="B125" i="41"/>
  <c r="G115" i="99"/>
  <c r="D116" i="99"/>
  <c r="E116" i="99"/>
  <c r="G121" i="60"/>
  <c r="D122" i="60"/>
  <c r="E122" i="60"/>
  <c r="H117" i="88"/>
  <c r="I117" i="88"/>
  <c r="F123" i="55"/>
  <c r="B123" i="55"/>
  <c r="I117" i="84"/>
  <c r="H117" i="84"/>
  <c r="I120" i="66"/>
  <c r="H120" i="66"/>
  <c r="I119" i="77"/>
  <c r="H119" i="77"/>
  <c r="D126" i="44"/>
  <c r="G125" i="44"/>
  <c r="E126" i="44"/>
  <c r="B128" i="70"/>
  <c r="F128" i="70"/>
  <c r="D117" i="95"/>
  <c r="G116" i="95"/>
  <c r="E117" i="95"/>
  <c r="F119" i="85"/>
  <c r="B119" i="85"/>
  <c r="I124" i="41"/>
  <c r="H124" i="41"/>
  <c r="D117" i="93"/>
  <c r="G116" i="93"/>
  <c r="E117" i="93"/>
  <c r="I124" i="42"/>
  <c r="H124" i="42"/>
  <c r="B118" i="88"/>
  <c r="F118" i="88"/>
  <c r="B119" i="80"/>
  <c r="F119" i="80"/>
  <c r="B116" i="97"/>
  <c r="F116" i="97"/>
  <c r="H119" i="78"/>
  <c r="I119" i="78"/>
  <c r="F128" i="27"/>
  <c r="B128" i="27"/>
  <c r="H120" i="67"/>
  <c r="I120" i="67"/>
  <c r="F122" i="62"/>
  <c r="B122" i="62"/>
  <c r="F120" i="75"/>
  <c r="B120" i="75"/>
  <c r="F120" i="78"/>
  <c r="B120" i="78"/>
  <c r="I127" i="27"/>
  <c r="H127" i="27"/>
  <c r="I121" i="63"/>
  <c r="H121" i="63"/>
  <c r="H119" i="75"/>
  <c r="I119" i="75"/>
  <c r="I118" i="86"/>
  <c r="H118" i="86"/>
  <c r="F120" i="77"/>
  <c r="B120" i="77"/>
  <c r="B118" i="91"/>
  <c r="F118" i="91"/>
  <c r="I118" i="85"/>
  <c r="H118" i="85"/>
  <c r="H125" i="17"/>
  <c r="I125" i="17"/>
  <c r="F125" i="42"/>
  <c r="B125" i="42"/>
  <c r="H118" i="80"/>
  <c r="I118" i="80"/>
  <c r="I119" i="76"/>
  <c r="H119" i="76"/>
  <c r="I120" i="65"/>
  <c r="H120" i="65"/>
  <c r="I122" i="58"/>
  <c r="H122" i="58"/>
  <c r="F118" i="90"/>
  <c r="B118" i="90"/>
  <c r="F119" i="86"/>
  <c r="B119" i="86"/>
  <c r="H120" i="68"/>
  <c r="I120" i="68"/>
  <c r="H117" i="91"/>
  <c r="I117" i="91"/>
  <c r="H126" i="24"/>
  <c r="I126" i="24"/>
  <c r="B126" i="17"/>
  <c r="F126" i="17"/>
  <c r="H121" i="64"/>
  <c r="I121" i="64"/>
  <c r="J120" i="61"/>
  <c r="B126" i="34"/>
  <c r="F126" i="34"/>
  <c r="B120" i="76"/>
  <c r="F120" i="76"/>
  <c r="J125" i="34" l="1"/>
  <c r="J117" i="91"/>
  <c r="J117" i="87"/>
  <c r="J122" i="55"/>
  <c r="J125" i="3"/>
  <c r="J122" i="72"/>
  <c r="J127" i="29"/>
  <c r="J120" i="67"/>
  <c r="J126" i="71"/>
  <c r="J115" i="97"/>
  <c r="J117" i="90"/>
  <c r="J118" i="82"/>
  <c r="J121" i="64"/>
  <c r="J120" i="68"/>
  <c r="J125" i="17"/>
  <c r="J117" i="84"/>
  <c r="J115" i="98"/>
  <c r="J119" i="76"/>
  <c r="J118" i="85"/>
  <c r="J117" i="88"/>
  <c r="J125" i="19"/>
  <c r="J126" i="32"/>
  <c r="J122" i="53"/>
  <c r="J119" i="79"/>
  <c r="J121" i="63"/>
  <c r="J122" i="54"/>
  <c r="J117" i="92"/>
  <c r="J128" i="28"/>
  <c r="J117" i="89"/>
  <c r="G120" i="75"/>
  <c r="D121" i="75"/>
  <c r="E121" i="75"/>
  <c r="J126" i="24"/>
  <c r="J118" i="80"/>
  <c r="G118" i="91"/>
  <c r="D119" i="91"/>
  <c r="E119" i="91"/>
  <c r="D117" i="97"/>
  <c r="G116" i="97"/>
  <c r="E117" i="97"/>
  <c r="H116" i="95"/>
  <c r="I116" i="95"/>
  <c r="J119" i="77"/>
  <c r="G125" i="41"/>
  <c r="D126" i="41"/>
  <c r="E126" i="41"/>
  <c r="J122" i="46"/>
  <c r="G127" i="71"/>
  <c r="D128" i="71"/>
  <c r="E128" i="71"/>
  <c r="D120" i="83"/>
  <c r="G119" i="83"/>
  <c r="E120" i="83"/>
  <c r="G123" i="54"/>
  <c r="D124" i="54"/>
  <c r="E124" i="54"/>
  <c r="J124" i="43"/>
  <c r="G123" i="53"/>
  <c r="D124" i="53"/>
  <c r="E124" i="53"/>
  <c r="G128" i="69"/>
  <c r="D129" i="69"/>
  <c r="E129" i="69"/>
  <c r="G124" i="45"/>
  <c r="D125" i="45"/>
  <c r="E125" i="45"/>
  <c r="D127" i="34"/>
  <c r="G126" i="34"/>
  <c r="E127" i="34"/>
  <c r="G118" i="90"/>
  <c r="D119" i="90"/>
  <c r="E119" i="90"/>
  <c r="G126" i="3"/>
  <c r="D127" i="3"/>
  <c r="E127" i="3"/>
  <c r="G118" i="92"/>
  <c r="D119" i="92"/>
  <c r="E119" i="92"/>
  <c r="G126" i="21"/>
  <c r="D127" i="21"/>
  <c r="E127" i="21"/>
  <c r="J127" i="30"/>
  <c r="J125" i="22"/>
  <c r="G125" i="39"/>
  <c r="D126" i="39"/>
  <c r="E126" i="39"/>
  <c r="G125" i="74"/>
  <c r="D126" i="74"/>
  <c r="E126" i="74"/>
  <c r="D117" i="98"/>
  <c r="G116" i="98"/>
  <c r="E117" i="98"/>
  <c r="G122" i="59"/>
  <c r="D123" i="59"/>
  <c r="E123" i="59"/>
  <c r="J123" i="45"/>
  <c r="G123" i="46"/>
  <c r="D124" i="46"/>
  <c r="E124" i="46"/>
  <c r="B127" i="23"/>
  <c r="F127" i="23"/>
  <c r="H116" i="93"/>
  <c r="I116" i="93"/>
  <c r="I126" i="23"/>
  <c r="H126" i="23"/>
  <c r="G119" i="80"/>
  <c r="D120" i="80"/>
  <c r="E120" i="80"/>
  <c r="J127" i="27"/>
  <c r="H121" i="60"/>
  <c r="I121" i="60"/>
  <c r="J127" i="70"/>
  <c r="F118" i="96"/>
  <c r="B118" i="96"/>
  <c r="J121" i="62"/>
  <c r="D119" i="89"/>
  <c r="G118" i="89"/>
  <c r="E119" i="89"/>
  <c r="G123" i="72"/>
  <c r="D124" i="72"/>
  <c r="E124" i="72"/>
  <c r="J118" i="81"/>
  <c r="G123" i="58"/>
  <c r="D124" i="58"/>
  <c r="E124" i="58"/>
  <c r="G122" i="62"/>
  <c r="D123" i="62"/>
  <c r="E123" i="62"/>
  <c r="B117" i="95"/>
  <c r="F117" i="95"/>
  <c r="G118" i="87"/>
  <c r="D119" i="87"/>
  <c r="E119" i="87"/>
  <c r="B122" i="60"/>
  <c r="F122" i="60"/>
  <c r="D121" i="77"/>
  <c r="G120" i="77"/>
  <c r="E121" i="77"/>
  <c r="G118" i="88"/>
  <c r="D119" i="88"/>
  <c r="E119" i="88"/>
  <c r="D128" i="32"/>
  <c r="G127" i="32"/>
  <c r="E128" i="32"/>
  <c r="D120" i="81"/>
  <c r="G119" i="81"/>
  <c r="E120" i="81"/>
  <c r="G122" i="64"/>
  <c r="D123" i="64"/>
  <c r="E123" i="64"/>
  <c r="D122" i="68"/>
  <c r="G121" i="68"/>
  <c r="E122" i="68"/>
  <c r="D119" i="84"/>
  <c r="G118" i="84"/>
  <c r="E119" i="84"/>
  <c r="I125" i="44"/>
  <c r="H125" i="44"/>
  <c r="B116" i="99"/>
  <c r="F116" i="99"/>
  <c r="D122" i="66"/>
  <c r="G121" i="66"/>
  <c r="E122" i="66"/>
  <c r="D121" i="79"/>
  <c r="G120" i="79"/>
  <c r="E121" i="79"/>
  <c r="D129" i="29"/>
  <c r="G128" i="29"/>
  <c r="E129" i="29"/>
  <c r="J122" i="56"/>
  <c r="B122" i="61"/>
  <c r="F122" i="61"/>
  <c r="J121" i="59"/>
  <c r="J127" i="69"/>
  <c r="G122" i="63"/>
  <c r="D123" i="63"/>
  <c r="E123" i="63"/>
  <c r="J118" i="83"/>
  <c r="G125" i="73"/>
  <c r="D126" i="73"/>
  <c r="E126" i="73"/>
  <c r="G129" i="28"/>
  <c r="D130" i="28"/>
  <c r="E130" i="28"/>
  <c r="D128" i="24"/>
  <c r="G127" i="24"/>
  <c r="E128" i="24"/>
  <c r="B117" i="93"/>
  <c r="F117" i="93"/>
  <c r="J120" i="66"/>
  <c r="J122" i="58"/>
  <c r="J118" i="86"/>
  <c r="D121" i="78"/>
  <c r="G120" i="78"/>
  <c r="E121" i="78"/>
  <c r="D129" i="27"/>
  <c r="G128" i="27"/>
  <c r="E129" i="27"/>
  <c r="D127" i="17"/>
  <c r="G126" i="17"/>
  <c r="E127" i="17"/>
  <c r="J119" i="75"/>
  <c r="J119" i="78"/>
  <c r="D120" i="85"/>
  <c r="G119" i="85"/>
  <c r="E120" i="85"/>
  <c r="B126" i="44"/>
  <c r="F126" i="44"/>
  <c r="D124" i="55"/>
  <c r="G123" i="55"/>
  <c r="E124" i="55"/>
  <c r="I115" i="99"/>
  <c r="H115" i="99"/>
  <c r="H126" i="31"/>
  <c r="I126" i="31"/>
  <c r="J124" i="74"/>
  <c r="G125" i="43"/>
  <c r="D126" i="43"/>
  <c r="E126" i="43"/>
  <c r="H121" i="61"/>
  <c r="I121" i="61"/>
  <c r="J124" i="73"/>
  <c r="H125" i="20"/>
  <c r="I125" i="20"/>
  <c r="D120" i="82"/>
  <c r="G119" i="82"/>
  <c r="E120" i="82"/>
  <c r="D124" i="56"/>
  <c r="G123" i="56"/>
  <c r="E124" i="56"/>
  <c r="G123" i="57"/>
  <c r="D124" i="57"/>
  <c r="E124" i="57"/>
  <c r="G126" i="19"/>
  <c r="D127" i="19"/>
  <c r="E127" i="19"/>
  <c r="B119" i="94"/>
  <c r="F119" i="94"/>
  <c r="H125" i="18"/>
  <c r="I125" i="18"/>
  <c r="D122" i="65"/>
  <c r="G121" i="65"/>
  <c r="E122" i="65"/>
  <c r="D129" i="70"/>
  <c r="G128" i="70"/>
  <c r="E129" i="70"/>
  <c r="D126" i="42"/>
  <c r="G125" i="42"/>
  <c r="E126" i="42"/>
  <c r="J124" i="41"/>
  <c r="H117" i="96"/>
  <c r="I117" i="96"/>
  <c r="J120" i="65"/>
  <c r="G120" i="76"/>
  <c r="D121" i="76"/>
  <c r="E121" i="76"/>
  <c r="G119" i="86"/>
  <c r="D120" i="86"/>
  <c r="E120" i="86"/>
  <c r="J124" i="42"/>
  <c r="F127" i="31"/>
  <c r="B127" i="31"/>
  <c r="G121" i="67"/>
  <c r="D122" i="67"/>
  <c r="E122" i="67"/>
  <c r="B126" i="20"/>
  <c r="F126" i="20"/>
  <c r="D129" i="30"/>
  <c r="G128" i="30"/>
  <c r="E129" i="30"/>
  <c r="G126" i="22"/>
  <c r="D127" i="22"/>
  <c r="E127" i="22"/>
  <c r="J125" i="21"/>
  <c r="I118" i="94"/>
  <c r="H118" i="94"/>
  <c r="B126" i="18"/>
  <c r="F126" i="18"/>
  <c r="J122" i="57"/>
  <c r="J117" i="96" l="1"/>
  <c r="J116" i="95"/>
  <c r="J126" i="23"/>
  <c r="J121" i="61"/>
  <c r="J125" i="44"/>
  <c r="B119" i="92"/>
  <c r="F119" i="92"/>
  <c r="F126" i="73"/>
  <c r="B126" i="73"/>
  <c r="F121" i="79"/>
  <c r="B121" i="79"/>
  <c r="H122" i="64"/>
  <c r="I122" i="64"/>
  <c r="B119" i="88"/>
  <c r="F119" i="88"/>
  <c r="F119" i="87"/>
  <c r="B119" i="87"/>
  <c r="B124" i="58"/>
  <c r="F124" i="58"/>
  <c r="F119" i="89"/>
  <c r="B119" i="89"/>
  <c r="H125" i="39"/>
  <c r="I125" i="39"/>
  <c r="J125" i="39" s="1"/>
  <c r="I118" i="92"/>
  <c r="J118" i="92" s="1"/>
  <c r="H118" i="92"/>
  <c r="H126" i="34"/>
  <c r="I126" i="34"/>
  <c r="I119" i="83"/>
  <c r="H119" i="83"/>
  <c r="H125" i="41"/>
  <c r="I125" i="41"/>
  <c r="J125" i="41" s="1"/>
  <c r="F119" i="91"/>
  <c r="B119" i="91"/>
  <c r="I123" i="56"/>
  <c r="H123" i="56"/>
  <c r="I119" i="85"/>
  <c r="H119" i="85"/>
  <c r="B123" i="64"/>
  <c r="F123" i="64"/>
  <c r="G127" i="23"/>
  <c r="D128" i="23"/>
  <c r="E128" i="23"/>
  <c r="F129" i="30"/>
  <c r="B129" i="30"/>
  <c r="B129" i="70"/>
  <c r="F129" i="70"/>
  <c r="J115" i="99"/>
  <c r="J118" i="94"/>
  <c r="F127" i="19"/>
  <c r="B127" i="19"/>
  <c r="H118" i="88"/>
  <c r="I118" i="88"/>
  <c r="I118" i="87"/>
  <c r="H118" i="87"/>
  <c r="H123" i="58"/>
  <c r="I123" i="58"/>
  <c r="F120" i="80"/>
  <c r="B120" i="80"/>
  <c r="I116" i="98"/>
  <c r="H116" i="98"/>
  <c r="B127" i="34"/>
  <c r="F127" i="34"/>
  <c r="B124" i="53"/>
  <c r="F124" i="53"/>
  <c r="F120" i="83"/>
  <c r="B120" i="83"/>
  <c r="I118" i="91"/>
  <c r="H118" i="91"/>
  <c r="H122" i="59"/>
  <c r="I122" i="59"/>
  <c r="G126" i="20"/>
  <c r="D127" i="20"/>
  <c r="E127" i="20"/>
  <c r="H118" i="84"/>
  <c r="I118" i="84"/>
  <c r="I121" i="65"/>
  <c r="H121" i="65"/>
  <c r="I123" i="55"/>
  <c r="H123" i="55"/>
  <c r="I127" i="24"/>
  <c r="H127" i="24"/>
  <c r="H121" i="66"/>
  <c r="I121" i="66"/>
  <c r="F119" i="84"/>
  <c r="B119" i="84"/>
  <c r="I119" i="81"/>
  <c r="H119" i="81"/>
  <c r="D118" i="95"/>
  <c r="G117" i="95"/>
  <c r="E118" i="95"/>
  <c r="I119" i="80"/>
  <c r="H119" i="80"/>
  <c r="B124" i="46"/>
  <c r="F124" i="46"/>
  <c r="B117" i="98"/>
  <c r="F117" i="98"/>
  <c r="F127" i="3"/>
  <c r="B127" i="3"/>
  <c r="H123" i="53"/>
  <c r="I123" i="53"/>
  <c r="I128" i="27"/>
  <c r="H128" i="27"/>
  <c r="B124" i="56"/>
  <c r="F124" i="56"/>
  <c r="B120" i="85"/>
  <c r="F120" i="85"/>
  <c r="I125" i="73"/>
  <c r="H125" i="73"/>
  <c r="I119" i="82"/>
  <c r="H119" i="82"/>
  <c r="H120" i="78"/>
  <c r="I120" i="78"/>
  <c r="H119" i="86"/>
  <c r="I119" i="86"/>
  <c r="F122" i="65"/>
  <c r="B122" i="65"/>
  <c r="B120" i="82"/>
  <c r="F120" i="82"/>
  <c r="H125" i="43"/>
  <c r="I125" i="43"/>
  <c r="B124" i="55"/>
  <c r="F124" i="55"/>
  <c r="F121" i="78"/>
  <c r="B121" i="78"/>
  <c r="B128" i="24"/>
  <c r="F128" i="24"/>
  <c r="B122" i="66"/>
  <c r="F122" i="66"/>
  <c r="F120" i="81"/>
  <c r="B120" i="81"/>
  <c r="I120" i="77"/>
  <c r="H120" i="77"/>
  <c r="G118" i="96"/>
  <c r="D119" i="96"/>
  <c r="E119" i="96"/>
  <c r="I123" i="46"/>
  <c r="H123" i="46"/>
  <c r="H126" i="3"/>
  <c r="I126" i="3"/>
  <c r="F125" i="45"/>
  <c r="B125" i="45"/>
  <c r="B128" i="71"/>
  <c r="F128" i="71"/>
  <c r="I128" i="30"/>
  <c r="H128" i="30"/>
  <c r="H118" i="89"/>
  <c r="I118" i="89"/>
  <c r="J118" i="89" s="1"/>
  <c r="B126" i="39"/>
  <c r="F126" i="39"/>
  <c r="F126" i="41"/>
  <c r="B126" i="41"/>
  <c r="F129" i="27"/>
  <c r="B129" i="27"/>
  <c r="D123" i="61"/>
  <c r="G122" i="61"/>
  <c r="E123" i="61"/>
  <c r="H126" i="19"/>
  <c r="I126" i="19"/>
  <c r="B127" i="22"/>
  <c r="F127" i="22"/>
  <c r="F122" i="67"/>
  <c r="B122" i="67"/>
  <c r="H125" i="42"/>
  <c r="I125" i="42"/>
  <c r="J125" i="18"/>
  <c r="B124" i="57"/>
  <c r="F124" i="57"/>
  <c r="J125" i="20"/>
  <c r="G126" i="44"/>
  <c r="D127" i="44"/>
  <c r="E127" i="44"/>
  <c r="H126" i="17"/>
  <c r="I126" i="17"/>
  <c r="B123" i="63"/>
  <c r="F123" i="63"/>
  <c r="I128" i="29"/>
  <c r="H128" i="29"/>
  <c r="D117" i="99"/>
  <c r="G116" i="99"/>
  <c r="E117" i="99"/>
  <c r="I121" i="68"/>
  <c r="H121" i="68"/>
  <c r="B121" i="77"/>
  <c r="F121" i="77"/>
  <c r="F124" i="72"/>
  <c r="B124" i="72"/>
  <c r="B126" i="74"/>
  <c r="F126" i="74"/>
  <c r="F127" i="21"/>
  <c r="B127" i="21"/>
  <c r="H124" i="45"/>
  <c r="I124" i="45"/>
  <c r="H127" i="71"/>
  <c r="I127" i="71"/>
  <c r="D128" i="31"/>
  <c r="G127" i="31"/>
  <c r="E128" i="31"/>
  <c r="H128" i="70"/>
  <c r="I128" i="70"/>
  <c r="J128" i="70" s="1"/>
  <c r="D118" i="93"/>
  <c r="G117" i="93"/>
  <c r="E118" i="93"/>
  <c r="H128" i="69"/>
  <c r="I128" i="69"/>
  <c r="B120" i="86"/>
  <c r="F120" i="86"/>
  <c r="B126" i="43"/>
  <c r="F126" i="43"/>
  <c r="H126" i="22"/>
  <c r="I126" i="22"/>
  <c r="H121" i="67"/>
  <c r="I121" i="67"/>
  <c r="F121" i="76"/>
  <c r="B121" i="76"/>
  <c r="F126" i="42"/>
  <c r="B126" i="42"/>
  <c r="H123" i="57"/>
  <c r="I123" i="57"/>
  <c r="J126" i="31"/>
  <c r="F127" i="17"/>
  <c r="B127" i="17"/>
  <c r="F130" i="28"/>
  <c r="B130" i="28"/>
  <c r="H122" i="63"/>
  <c r="I122" i="63"/>
  <c r="F129" i="29"/>
  <c r="B129" i="29"/>
  <c r="B122" i="68"/>
  <c r="F122" i="68"/>
  <c r="H127" i="32"/>
  <c r="I127" i="32"/>
  <c r="J127" i="32" s="1"/>
  <c r="G122" i="60"/>
  <c r="D123" i="60"/>
  <c r="E123" i="60"/>
  <c r="B123" i="62"/>
  <c r="F123" i="62"/>
  <c r="I123" i="72"/>
  <c r="H123" i="72"/>
  <c r="J121" i="60"/>
  <c r="J116" i="93"/>
  <c r="H125" i="74"/>
  <c r="I125" i="74"/>
  <c r="I126" i="21"/>
  <c r="J126" i="21" s="1"/>
  <c r="H126" i="21"/>
  <c r="F119" i="90"/>
  <c r="B119" i="90"/>
  <c r="F124" i="54"/>
  <c r="B124" i="54"/>
  <c r="H116" i="97"/>
  <c r="I116" i="97"/>
  <c r="B121" i="75"/>
  <c r="F121" i="75"/>
  <c r="H120" i="79"/>
  <c r="I120" i="79"/>
  <c r="G126" i="18"/>
  <c r="D127" i="18"/>
  <c r="E127" i="18"/>
  <c r="H120" i="76"/>
  <c r="I120" i="76"/>
  <c r="J120" i="76" s="1"/>
  <c r="G119" i="94"/>
  <c r="D120" i="94"/>
  <c r="E120" i="94"/>
  <c r="I129" i="28"/>
  <c r="H129" i="28"/>
  <c r="B128" i="32"/>
  <c r="F128" i="32"/>
  <c r="I122" i="62"/>
  <c r="H122" i="62"/>
  <c r="B123" i="59"/>
  <c r="F123" i="59"/>
  <c r="I118" i="90"/>
  <c r="H118" i="90"/>
  <c r="B129" i="69"/>
  <c r="F129" i="69"/>
  <c r="I123" i="54"/>
  <c r="H123" i="54"/>
  <c r="B117" i="97"/>
  <c r="F117" i="97"/>
  <c r="I120" i="75"/>
  <c r="H120" i="75"/>
  <c r="J123" i="72" l="1"/>
  <c r="J122" i="64"/>
  <c r="J126" i="3"/>
  <c r="J120" i="77"/>
  <c r="J125" i="73"/>
  <c r="J119" i="80"/>
  <c r="J121" i="66"/>
  <c r="J118" i="84"/>
  <c r="J118" i="91"/>
  <c r="J116" i="98"/>
  <c r="J122" i="62"/>
  <c r="J123" i="54"/>
  <c r="J120" i="75"/>
  <c r="J118" i="90"/>
  <c r="J129" i="28"/>
  <c r="J127" i="24"/>
  <c r="J121" i="68"/>
  <c r="J126" i="17"/>
  <c r="J119" i="82"/>
  <c r="J128" i="27"/>
  <c r="J118" i="87"/>
  <c r="J119" i="86"/>
  <c r="J123" i="56"/>
  <c r="J122" i="63"/>
  <c r="F120" i="94"/>
  <c r="B120" i="94"/>
  <c r="D128" i="21"/>
  <c r="G127" i="21"/>
  <c r="E128" i="21"/>
  <c r="G126" i="39"/>
  <c r="D127" i="39"/>
  <c r="E127" i="39"/>
  <c r="I118" i="96"/>
  <c r="H118" i="96"/>
  <c r="H119" i="94"/>
  <c r="I119" i="94"/>
  <c r="D122" i="75"/>
  <c r="G121" i="75"/>
  <c r="E122" i="75"/>
  <c r="D124" i="62"/>
  <c r="G123" i="62"/>
  <c r="E124" i="62"/>
  <c r="D128" i="17"/>
  <c r="G127" i="17"/>
  <c r="E128" i="17"/>
  <c r="J121" i="67"/>
  <c r="J128" i="69"/>
  <c r="I127" i="31"/>
  <c r="J127" i="31" s="1"/>
  <c r="H127" i="31"/>
  <c r="D127" i="74"/>
  <c r="G126" i="74"/>
  <c r="E127" i="74"/>
  <c r="J125" i="42"/>
  <c r="D126" i="45"/>
  <c r="G125" i="45"/>
  <c r="E126" i="45"/>
  <c r="J123" i="53"/>
  <c r="G119" i="84"/>
  <c r="D120" i="84"/>
  <c r="E120" i="84"/>
  <c r="J121" i="65"/>
  <c r="J118" i="88"/>
  <c r="J119" i="85"/>
  <c r="J119" i="83"/>
  <c r="G119" i="89"/>
  <c r="D120" i="89"/>
  <c r="E120" i="89"/>
  <c r="G121" i="76"/>
  <c r="D122" i="76"/>
  <c r="E122" i="76"/>
  <c r="B128" i="31"/>
  <c r="F128" i="31"/>
  <c r="H116" i="99"/>
  <c r="I116" i="99"/>
  <c r="H122" i="61"/>
  <c r="I122" i="61"/>
  <c r="D122" i="78"/>
  <c r="G121" i="78"/>
  <c r="E122" i="78"/>
  <c r="G122" i="65"/>
  <c r="D123" i="65"/>
  <c r="E123" i="65"/>
  <c r="D130" i="30"/>
  <c r="G129" i="30"/>
  <c r="E130" i="30"/>
  <c r="J126" i="34"/>
  <c r="G124" i="58"/>
  <c r="D125" i="58"/>
  <c r="E125" i="58"/>
  <c r="D120" i="90"/>
  <c r="G119" i="90"/>
  <c r="E120" i="90"/>
  <c r="D123" i="68"/>
  <c r="G122" i="68"/>
  <c r="E123" i="68"/>
  <c r="G129" i="69"/>
  <c r="D130" i="69"/>
  <c r="E130" i="69"/>
  <c r="G128" i="32"/>
  <c r="D129" i="32"/>
  <c r="E129" i="32"/>
  <c r="J116" i="97"/>
  <c r="J125" i="74"/>
  <c r="G129" i="29"/>
  <c r="D130" i="29"/>
  <c r="E130" i="29"/>
  <c r="J123" i="57"/>
  <c r="J126" i="22"/>
  <c r="J127" i="71"/>
  <c r="B117" i="99"/>
  <c r="F117" i="99"/>
  <c r="B127" i="44"/>
  <c r="F127" i="44"/>
  <c r="B123" i="61"/>
  <c r="F123" i="61"/>
  <c r="G124" i="55"/>
  <c r="D125" i="55"/>
  <c r="E125" i="55"/>
  <c r="D121" i="85"/>
  <c r="G120" i="85"/>
  <c r="E121" i="85"/>
  <c r="D122" i="79"/>
  <c r="G121" i="79"/>
  <c r="E122" i="79"/>
  <c r="H117" i="93"/>
  <c r="I117" i="93"/>
  <c r="G124" i="72"/>
  <c r="D125" i="72"/>
  <c r="E125" i="72"/>
  <c r="H126" i="44"/>
  <c r="I126" i="44"/>
  <c r="G122" i="67"/>
  <c r="D123" i="67"/>
  <c r="E123" i="67"/>
  <c r="G120" i="81"/>
  <c r="D121" i="81"/>
  <c r="E121" i="81"/>
  <c r="G127" i="3"/>
  <c r="D128" i="3"/>
  <c r="E128" i="3"/>
  <c r="I117" i="95"/>
  <c r="H117" i="95"/>
  <c r="G120" i="83"/>
  <c r="D121" i="83"/>
  <c r="E121" i="83"/>
  <c r="G120" i="80"/>
  <c r="D121" i="80"/>
  <c r="E121" i="80"/>
  <c r="G127" i="19"/>
  <c r="D128" i="19"/>
  <c r="E128" i="19"/>
  <c r="F128" i="23"/>
  <c r="B128" i="23"/>
  <c r="B127" i="18"/>
  <c r="F127" i="18"/>
  <c r="I122" i="60"/>
  <c r="H122" i="60"/>
  <c r="G126" i="43"/>
  <c r="D127" i="43"/>
  <c r="E127" i="43"/>
  <c r="B118" i="93"/>
  <c r="F118" i="93"/>
  <c r="J124" i="45"/>
  <c r="D122" i="77"/>
  <c r="G121" i="77"/>
  <c r="E122" i="77"/>
  <c r="J128" i="29"/>
  <c r="G127" i="22"/>
  <c r="D128" i="22"/>
  <c r="E128" i="22"/>
  <c r="D130" i="27"/>
  <c r="G129" i="27"/>
  <c r="E130" i="27"/>
  <c r="J128" i="30"/>
  <c r="J123" i="46"/>
  <c r="D123" i="66"/>
  <c r="G122" i="66"/>
  <c r="E123" i="66"/>
  <c r="J125" i="43"/>
  <c r="J120" i="78"/>
  <c r="G124" i="56"/>
  <c r="D125" i="56"/>
  <c r="E125" i="56"/>
  <c r="D118" i="98"/>
  <c r="G117" i="98"/>
  <c r="E118" i="98"/>
  <c r="B118" i="95"/>
  <c r="F118" i="95"/>
  <c r="B127" i="20"/>
  <c r="F127" i="20"/>
  <c r="D125" i="53"/>
  <c r="G124" i="53"/>
  <c r="E125" i="53"/>
  <c r="J123" i="58"/>
  <c r="I127" i="23"/>
  <c r="H127" i="23"/>
  <c r="G119" i="91"/>
  <c r="D120" i="91"/>
  <c r="E120" i="91"/>
  <c r="G119" i="87"/>
  <c r="D120" i="87"/>
  <c r="E120" i="87"/>
  <c r="G126" i="73"/>
  <c r="D127" i="73"/>
  <c r="E127" i="73"/>
  <c r="I126" i="18"/>
  <c r="H126" i="18"/>
  <c r="G124" i="54"/>
  <c r="D125" i="54"/>
  <c r="E125" i="54"/>
  <c r="G126" i="42"/>
  <c r="D127" i="42"/>
  <c r="E127" i="42"/>
  <c r="G123" i="63"/>
  <c r="D124" i="63"/>
  <c r="E124" i="63"/>
  <c r="G124" i="57"/>
  <c r="D125" i="57"/>
  <c r="E125" i="57"/>
  <c r="D129" i="71"/>
  <c r="G128" i="71"/>
  <c r="E129" i="71"/>
  <c r="I126" i="20"/>
  <c r="H126" i="20"/>
  <c r="D124" i="64"/>
  <c r="G123" i="64"/>
  <c r="E124" i="64"/>
  <c r="D120" i="88"/>
  <c r="G119" i="88"/>
  <c r="E120" i="88"/>
  <c r="D120" i="92"/>
  <c r="G119" i="92"/>
  <c r="E120" i="92"/>
  <c r="F123" i="60"/>
  <c r="B123" i="60"/>
  <c r="D118" i="97"/>
  <c r="G117" i="97"/>
  <c r="E118" i="97"/>
  <c r="G123" i="59"/>
  <c r="D124" i="59"/>
  <c r="E124" i="59"/>
  <c r="J120" i="79"/>
  <c r="G130" i="28"/>
  <c r="D131" i="28"/>
  <c r="E131" i="28"/>
  <c r="D121" i="86"/>
  <c r="G120" i="86"/>
  <c r="E121" i="86"/>
  <c r="J126" i="19"/>
  <c r="G126" i="41"/>
  <c r="D127" i="41"/>
  <c r="E127" i="41"/>
  <c r="B119" i="96"/>
  <c r="F119" i="96"/>
  <c r="G128" i="24"/>
  <c r="D129" i="24"/>
  <c r="E129" i="24"/>
  <c r="G120" i="82"/>
  <c r="D121" i="82"/>
  <c r="E121" i="82"/>
  <c r="G124" i="46"/>
  <c r="D125" i="46"/>
  <c r="E125" i="46"/>
  <c r="J119" i="81"/>
  <c r="J123" i="55"/>
  <c r="J122" i="59"/>
  <c r="G127" i="34"/>
  <c r="D128" i="34"/>
  <c r="E128" i="34"/>
  <c r="G129" i="70"/>
  <c r="D130" i="70"/>
  <c r="E130" i="70"/>
  <c r="J117" i="93" l="1"/>
  <c r="J127" i="23"/>
  <c r="J126" i="44"/>
  <c r="B124" i="64"/>
  <c r="F124" i="64"/>
  <c r="F125" i="54"/>
  <c r="B125" i="54"/>
  <c r="H122" i="66"/>
  <c r="I122" i="66"/>
  <c r="B129" i="24"/>
  <c r="F129" i="24"/>
  <c r="H119" i="92"/>
  <c r="I119" i="92"/>
  <c r="F123" i="66"/>
  <c r="B123" i="66"/>
  <c r="D129" i="23"/>
  <c r="G128" i="23"/>
  <c r="E129" i="23"/>
  <c r="I129" i="69"/>
  <c r="H129" i="69"/>
  <c r="B130" i="70"/>
  <c r="F130" i="70"/>
  <c r="F120" i="92"/>
  <c r="B120" i="92"/>
  <c r="B124" i="63"/>
  <c r="F124" i="63"/>
  <c r="F125" i="53"/>
  <c r="B125" i="53"/>
  <c r="F127" i="43"/>
  <c r="B127" i="43"/>
  <c r="I120" i="83"/>
  <c r="H120" i="83"/>
  <c r="I120" i="81"/>
  <c r="H120" i="81"/>
  <c r="H124" i="72"/>
  <c r="I124" i="72"/>
  <c r="F121" i="85"/>
  <c r="B121" i="85"/>
  <c r="G117" i="99"/>
  <c r="D118" i="99"/>
  <c r="E118" i="99"/>
  <c r="I124" i="58"/>
  <c r="J124" i="58" s="1"/>
  <c r="H124" i="58"/>
  <c r="I125" i="45"/>
  <c r="H125" i="45"/>
  <c r="F127" i="39"/>
  <c r="B127" i="39"/>
  <c r="H117" i="98"/>
  <c r="I117" i="98"/>
  <c r="I119" i="87"/>
  <c r="J119" i="87" s="1"/>
  <c r="H119" i="87"/>
  <c r="H124" i="53"/>
  <c r="I124" i="53"/>
  <c r="H127" i="22"/>
  <c r="I127" i="22"/>
  <c r="F121" i="81"/>
  <c r="B121" i="81"/>
  <c r="F125" i="72"/>
  <c r="B125" i="72"/>
  <c r="I129" i="29"/>
  <c r="H129" i="29"/>
  <c r="F124" i="62"/>
  <c r="B124" i="62"/>
  <c r="I123" i="59"/>
  <c r="H123" i="59"/>
  <c r="I129" i="70"/>
  <c r="H129" i="70"/>
  <c r="J126" i="18"/>
  <c r="D128" i="20"/>
  <c r="G127" i="20"/>
  <c r="E128" i="20"/>
  <c r="F125" i="56"/>
  <c r="B125" i="56"/>
  <c r="H126" i="43"/>
  <c r="I126" i="43"/>
  <c r="F128" i="19"/>
  <c r="B128" i="19"/>
  <c r="H122" i="68"/>
  <c r="I122" i="68"/>
  <c r="H121" i="78"/>
  <c r="I121" i="78"/>
  <c r="F126" i="45"/>
  <c r="B126" i="45"/>
  <c r="H121" i="75"/>
  <c r="I121" i="75"/>
  <c r="H126" i="39"/>
  <c r="I126" i="39"/>
  <c r="B121" i="82"/>
  <c r="F121" i="82"/>
  <c r="I120" i="82"/>
  <c r="H120" i="82"/>
  <c r="F128" i="22"/>
  <c r="B128" i="22"/>
  <c r="H122" i="65"/>
  <c r="I122" i="65"/>
  <c r="G128" i="31"/>
  <c r="D129" i="31"/>
  <c r="E129" i="31"/>
  <c r="I120" i="86"/>
  <c r="H120" i="86"/>
  <c r="B125" i="46"/>
  <c r="F125" i="46"/>
  <c r="D120" i="96"/>
  <c r="B120" i="96" s="1"/>
  <c r="G119" i="96"/>
  <c r="E120" i="96"/>
  <c r="F121" i="86"/>
  <c r="B121" i="86"/>
  <c r="F120" i="91"/>
  <c r="B120" i="91"/>
  <c r="I124" i="46"/>
  <c r="H124" i="46"/>
  <c r="H117" i="97"/>
  <c r="I117" i="97"/>
  <c r="I119" i="88"/>
  <c r="J119" i="88" s="1"/>
  <c r="H119" i="88"/>
  <c r="I128" i="71"/>
  <c r="H128" i="71"/>
  <c r="H119" i="91"/>
  <c r="I119" i="91"/>
  <c r="I124" i="56"/>
  <c r="H124" i="56"/>
  <c r="H121" i="77"/>
  <c r="I121" i="77"/>
  <c r="H127" i="19"/>
  <c r="I127" i="19"/>
  <c r="J117" i="95"/>
  <c r="F123" i="67"/>
  <c r="B123" i="67"/>
  <c r="B125" i="55"/>
  <c r="F125" i="55"/>
  <c r="F123" i="68"/>
  <c r="B123" i="68"/>
  <c r="F122" i="78"/>
  <c r="B122" i="78"/>
  <c r="F122" i="76"/>
  <c r="B122" i="76"/>
  <c r="B122" i="75"/>
  <c r="F122" i="75"/>
  <c r="H124" i="57"/>
  <c r="I124" i="57"/>
  <c r="B120" i="87"/>
  <c r="F120" i="87"/>
  <c r="B124" i="59"/>
  <c r="F124" i="59"/>
  <c r="I124" i="54"/>
  <c r="H124" i="54"/>
  <c r="F118" i="98"/>
  <c r="B118" i="98"/>
  <c r="F121" i="83"/>
  <c r="B121" i="83"/>
  <c r="I120" i="85"/>
  <c r="H120" i="85"/>
  <c r="F125" i="58"/>
  <c r="B125" i="58"/>
  <c r="H128" i="24"/>
  <c r="I128" i="24"/>
  <c r="J126" i="20"/>
  <c r="H123" i="63"/>
  <c r="I123" i="63"/>
  <c r="B128" i="34"/>
  <c r="F128" i="34"/>
  <c r="B131" i="28"/>
  <c r="F131" i="28"/>
  <c r="F118" i="97"/>
  <c r="B118" i="97"/>
  <c r="F120" i="88"/>
  <c r="B120" i="88"/>
  <c r="F129" i="71"/>
  <c r="B129" i="71"/>
  <c r="B127" i="42"/>
  <c r="F127" i="42"/>
  <c r="F127" i="73"/>
  <c r="B127" i="73"/>
  <c r="G118" i="95"/>
  <c r="D119" i="95"/>
  <c r="E119" i="95"/>
  <c r="H129" i="27"/>
  <c r="I129" i="27"/>
  <c r="B122" i="77"/>
  <c r="F122" i="77"/>
  <c r="J122" i="60"/>
  <c r="H122" i="67"/>
  <c r="I122" i="67"/>
  <c r="H124" i="55"/>
  <c r="I124" i="55"/>
  <c r="F129" i="32"/>
  <c r="B129" i="32"/>
  <c r="H129" i="30"/>
  <c r="I129" i="30"/>
  <c r="J122" i="61"/>
  <c r="H121" i="76"/>
  <c r="I121" i="76"/>
  <c r="H127" i="17"/>
  <c r="I127" i="17"/>
  <c r="J119" i="94"/>
  <c r="H127" i="21"/>
  <c r="I127" i="21"/>
  <c r="I126" i="42"/>
  <c r="H126" i="42"/>
  <c r="I126" i="73"/>
  <c r="H126" i="73"/>
  <c r="B130" i="27"/>
  <c r="F130" i="27"/>
  <c r="G127" i="18"/>
  <c r="D128" i="18"/>
  <c r="E128" i="18"/>
  <c r="B121" i="80"/>
  <c r="F121" i="80"/>
  <c r="F128" i="3"/>
  <c r="B128" i="3"/>
  <c r="H121" i="79"/>
  <c r="I121" i="79"/>
  <c r="J121" i="79" s="1"/>
  <c r="D124" i="61"/>
  <c r="G123" i="61"/>
  <c r="E124" i="61"/>
  <c r="H128" i="32"/>
  <c r="I128" i="32"/>
  <c r="I119" i="90"/>
  <c r="H119" i="90"/>
  <c r="F130" i="30"/>
  <c r="B130" i="30"/>
  <c r="B120" i="84"/>
  <c r="F120" i="84"/>
  <c r="H126" i="74"/>
  <c r="I126" i="74"/>
  <c r="F128" i="17"/>
  <c r="B128" i="17"/>
  <c r="B128" i="21"/>
  <c r="F128" i="21"/>
  <c r="I127" i="34"/>
  <c r="H127" i="34"/>
  <c r="I130" i="28"/>
  <c r="H130" i="28"/>
  <c r="H126" i="41"/>
  <c r="I126" i="41"/>
  <c r="D124" i="60"/>
  <c r="G123" i="60"/>
  <c r="E124" i="60"/>
  <c r="H123" i="64"/>
  <c r="I123" i="64"/>
  <c r="F125" i="57"/>
  <c r="B125" i="57"/>
  <c r="D119" i="93"/>
  <c r="G118" i="93"/>
  <c r="E119" i="93"/>
  <c r="I120" i="80"/>
  <c r="H120" i="80"/>
  <c r="H127" i="3"/>
  <c r="I127" i="3"/>
  <c r="B122" i="79"/>
  <c r="F122" i="79"/>
  <c r="F120" i="90"/>
  <c r="B120" i="90"/>
  <c r="J116" i="99"/>
  <c r="F120" i="89"/>
  <c r="B120" i="89"/>
  <c r="I119" i="84"/>
  <c r="H119" i="84"/>
  <c r="F127" i="74"/>
  <c r="B127" i="74"/>
  <c r="B127" i="41"/>
  <c r="F127" i="41"/>
  <c r="D128" i="44"/>
  <c r="G127" i="44"/>
  <c r="E128" i="44"/>
  <c r="F130" i="29"/>
  <c r="B130" i="29"/>
  <c r="B130" i="69"/>
  <c r="F130" i="69"/>
  <c r="F123" i="65"/>
  <c r="B123" i="65"/>
  <c r="I119" i="89"/>
  <c r="H119" i="89"/>
  <c r="I123" i="62"/>
  <c r="J123" i="62" s="1"/>
  <c r="H123" i="62"/>
  <c r="J118" i="96"/>
  <c r="D121" i="94"/>
  <c r="G120" i="94"/>
  <c r="E121" i="94"/>
  <c r="J124" i="53" l="1"/>
  <c r="J119" i="92"/>
  <c r="F120" i="96"/>
  <c r="J127" i="34"/>
  <c r="J120" i="80"/>
  <c r="J126" i="42"/>
  <c r="J127" i="3"/>
  <c r="J126" i="74"/>
  <c r="J128" i="32"/>
  <c r="J124" i="55"/>
  <c r="J117" i="97"/>
  <c r="J121" i="78"/>
  <c r="J117" i="98"/>
  <c r="J122" i="66"/>
  <c r="J120" i="85"/>
  <c r="J124" i="46"/>
  <c r="J127" i="21"/>
  <c r="J129" i="30"/>
  <c r="J127" i="19"/>
  <c r="J121" i="75"/>
  <c r="J120" i="86"/>
  <c r="J129" i="69"/>
  <c r="J119" i="90"/>
  <c r="J127" i="17"/>
  <c r="J129" i="27"/>
  <c r="J120" i="82"/>
  <c r="J129" i="70"/>
  <c r="G128" i="17"/>
  <c r="D129" i="17"/>
  <c r="E129" i="17"/>
  <c r="D126" i="55"/>
  <c r="G125" i="55"/>
  <c r="E126" i="55"/>
  <c r="D121" i="90"/>
  <c r="G120" i="90"/>
  <c r="E121" i="90"/>
  <c r="H118" i="93"/>
  <c r="I118" i="93"/>
  <c r="F124" i="60"/>
  <c r="B124" i="60"/>
  <c r="G130" i="30"/>
  <c r="D131" i="30"/>
  <c r="E131" i="30"/>
  <c r="D128" i="74"/>
  <c r="G127" i="74"/>
  <c r="E128" i="74"/>
  <c r="G122" i="79"/>
  <c r="D123" i="79"/>
  <c r="E123" i="79"/>
  <c r="F119" i="93"/>
  <c r="B119" i="93"/>
  <c r="J126" i="41"/>
  <c r="D131" i="27"/>
  <c r="G130" i="27"/>
  <c r="E131" i="27"/>
  <c r="D128" i="42"/>
  <c r="G127" i="42"/>
  <c r="E128" i="42"/>
  <c r="D132" i="28"/>
  <c r="G131" i="28"/>
  <c r="E132" i="28"/>
  <c r="D119" i="98"/>
  <c r="G118" i="98"/>
  <c r="E119" i="98"/>
  <c r="G123" i="68"/>
  <c r="D124" i="68"/>
  <c r="E124" i="68"/>
  <c r="J121" i="77"/>
  <c r="J126" i="43"/>
  <c r="D126" i="53"/>
  <c r="G125" i="53"/>
  <c r="E126" i="53"/>
  <c r="G129" i="24"/>
  <c r="D130" i="24"/>
  <c r="E130" i="24"/>
  <c r="G125" i="72"/>
  <c r="D126" i="72"/>
  <c r="E126" i="72"/>
  <c r="D125" i="63"/>
  <c r="G124" i="63"/>
  <c r="E125" i="63"/>
  <c r="G125" i="57"/>
  <c r="D126" i="57"/>
  <c r="E126" i="57"/>
  <c r="G128" i="34"/>
  <c r="D129" i="34"/>
  <c r="E129" i="34"/>
  <c r="D126" i="58"/>
  <c r="G125" i="58"/>
  <c r="E126" i="58"/>
  <c r="G120" i="96"/>
  <c r="D121" i="96"/>
  <c r="E121" i="96"/>
  <c r="F129" i="31"/>
  <c r="B129" i="31"/>
  <c r="G121" i="82"/>
  <c r="D122" i="82"/>
  <c r="E122" i="82"/>
  <c r="J120" i="81"/>
  <c r="I128" i="23"/>
  <c r="H128" i="23"/>
  <c r="G122" i="75"/>
  <c r="D123" i="75"/>
  <c r="E123" i="75"/>
  <c r="J119" i="84"/>
  <c r="G128" i="3"/>
  <c r="D129" i="3"/>
  <c r="E129" i="3"/>
  <c r="J124" i="54"/>
  <c r="J119" i="89"/>
  <c r="I127" i="44"/>
  <c r="H127" i="44"/>
  <c r="J123" i="64"/>
  <c r="J130" i="28"/>
  <c r="G121" i="80"/>
  <c r="D122" i="80"/>
  <c r="E122" i="80"/>
  <c r="J126" i="73"/>
  <c r="J121" i="76"/>
  <c r="G129" i="71"/>
  <c r="D130" i="71"/>
  <c r="E130" i="71"/>
  <c r="D125" i="59"/>
  <c r="G124" i="59"/>
  <c r="E125" i="59"/>
  <c r="J124" i="56"/>
  <c r="H119" i="96"/>
  <c r="I119" i="96"/>
  <c r="H128" i="31"/>
  <c r="I128" i="31"/>
  <c r="D126" i="56"/>
  <c r="G125" i="56"/>
  <c r="E126" i="56"/>
  <c r="J123" i="59"/>
  <c r="G121" i="81"/>
  <c r="D122" i="81"/>
  <c r="E122" i="81"/>
  <c r="B118" i="99"/>
  <c r="F118" i="99"/>
  <c r="F129" i="23"/>
  <c r="B129" i="23"/>
  <c r="G130" i="29"/>
  <c r="D131" i="29"/>
  <c r="E131" i="29"/>
  <c r="B128" i="44"/>
  <c r="F128" i="44"/>
  <c r="D121" i="89"/>
  <c r="G120" i="89"/>
  <c r="E121" i="89"/>
  <c r="D121" i="84"/>
  <c r="G120" i="84"/>
  <c r="E121" i="84"/>
  <c r="J122" i="67"/>
  <c r="F119" i="95"/>
  <c r="B119" i="95"/>
  <c r="J123" i="63"/>
  <c r="G122" i="76"/>
  <c r="D123" i="76"/>
  <c r="E123" i="76"/>
  <c r="D124" i="67"/>
  <c r="G123" i="67"/>
  <c r="E124" i="67"/>
  <c r="J119" i="91"/>
  <c r="J122" i="65"/>
  <c r="J126" i="39"/>
  <c r="J122" i="68"/>
  <c r="J127" i="22"/>
  <c r="I117" i="99"/>
  <c r="H117" i="99"/>
  <c r="J120" i="83"/>
  <c r="G120" i="92"/>
  <c r="D121" i="92"/>
  <c r="E121" i="92"/>
  <c r="I120" i="94"/>
  <c r="H120" i="94"/>
  <c r="G123" i="65"/>
  <c r="D124" i="65"/>
  <c r="E124" i="65"/>
  <c r="G127" i="41"/>
  <c r="D128" i="41"/>
  <c r="E128" i="41"/>
  <c r="H123" i="61"/>
  <c r="I123" i="61"/>
  <c r="H118" i="95"/>
  <c r="I118" i="95"/>
  <c r="D121" i="88"/>
  <c r="G120" i="88"/>
  <c r="E121" i="88"/>
  <c r="D121" i="87"/>
  <c r="G120" i="87"/>
  <c r="E121" i="87"/>
  <c r="D126" i="46"/>
  <c r="G125" i="46"/>
  <c r="E126" i="46"/>
  <c r="I127" i="20"/>
  <c r="H127" i="20"/>
  <c r="D125" i="62"/>
  <c r="G124" i="62"/>
  <c r="E125" i="62"/>
  <c r="G127" i="39"/>
  <c r="D128" i="39"/>
  <c r="E128" i="39"/>
  <c r="G130" i="70"/>
  <c r="D131" i="70"/>
  <c r="E131" i="70"/>
  <c r="D124" i="66"/>
  <c r="G123" i="66"/>
  <c r="E124" i="66"/>
  <c r="G125" i="54"/>
  <c r="D126" i="54"/>
  <c r="E126" i="54"/>
  <c r="D122" i="86"/>
  <c r="G121" i="86"/>
  <c r="E122" i="86"/>
  <c r="B121" i="94"/>
  <c r="F121" i="94"/>
  <c r="D131" i="69"/>
  <c r="G130" i="69"/>
  <c r="E131" i="69"/>
  <c r="H123" i="60"/>
  <c r="I123" i="60"/>
  <c r="D129" i="21"/>
  <c r="G128" i="21"/>
  <c r="E129" i="21"/>
  <c r="F124" i="61"/>
  <c r="B124" i="61"/>
  <c r="F128" i="18"/>
  <c r="B128" i="18"/>
  <c r="D122" i="83"/>
  <c r="G121" i="83"/>
  <c r="E122" i="83"/>
  <c r="D123" i="78"/>
  <c r="G122" i="78"/>
  <c r="E123" i="78"/>
  <c r="B128" i="20"/>
  <c r="F128" i="20"/>
  <c r="D122" i="85"/>
  <c r="G121" i="85"/>
  <c r="E122" i="85"/>
  <c r="D128" i="43"/>
  <c r="G127" i="43"/>
  <c r="E128" i="43"/>
  <c r="G124" i="64"/>
  <c r="D125" i="64"/>
  <c r="E125" i="64"/>
  <c r="G129" i="32"/>
  <c r="D130" i="32"/>
  <c r="E130" i="32"/>
  <c r="D127" i="45"/>
  <c r="G126" i="45"/>
  <c r="E127" i="45"/>
  <c r="I127" i="18"/>
  <c r="H127" i="18"/>
  <c r="D123" i="77"/>
  <c r="G122" i="77"/>
  <c r="E123" i="77"/>
  <c r="D128" i="73"/>
  <c r="G127" i="73"/>
  <c r="E128" i="73"/>
  <c r="D119" i="97"/>
  <c r="G118" i="97"/>
  <c r="E119" i="97"/>
  <c r="J128" i="24"/>
  <c r="J124" i="57"/>
  <c r="J128" i="71"/>
  <c r="G120" i="91"/>
  <c r="D121" i="91"/>
  <c r="E121" i="91"/>
  <c r="D129" i="22"/>
  <c r="G128" i="22"/>
  <c r="E129" i="22"/>
  <c r="D129" i="19"/>
  <c r="G128" i="19"/>
  <c r="E129" i="19"/>
  <c r="J129" i="29"/>
  <c r="J125" i="45"/>
  <c r="J124" i="72"/>
  <c r="J127" i="20" l="1"/>
  <c r="J123" i="60"/>
  <c r="J118" i="93"/>
  <c r="J117" i="99"/>
  <c r="J119" i="96"/>
  <c r="J123" i="61"/>
  <c r="F128" i="43"/>
  <c r="B128" i="43"/>
  <c r="I127" i="39"/>
  <c r="H127" i="39"/>
  <c r="I123" i="65"/>
  <c r="H123" i="65"/>
  <c r="H124" i="64"/>
  <c r="I124" i="64"/>
  <c r="D129" i="18"/>
  <c r="G128" i="18"/>
  <c r="E129" i="18"/>
  <c r="H120" i="92"/>
  <c r="I120" i="92"/>
  <c r="B121" i="89"/>
  <c r="F121" i="89"/>
  <c r="F126" i="56"/>
  <c r="B126" i="56"/>
  <c r="B125" i="59"/>
  <c r="F125" i="59"/>
  <c r="B129" i="3"/>
  <c r="F129" i="3"/>
  <c r="I120" i="96"/>
  <c r="H120" i="96"/>
  <c r="F126" i="57"/>
  <c r="B126" i="57"/>
  <c r="B132" i="28"/>
  <c r="F132" i="28"/>
  <c r="H120" i="90"/>
  <c r="I120" i="90"/>
  <c r="H120" i="91"/>
  <c r="I120" i="91"/>
  <c r="J120" i="91" s="1"/>
  <c r="H127" i="73"/>
  <c r="I127" i="73"/>
  <c r="H126" i="45"/>
  <c r="I126" i="45"/>
  <c r="H130" i="69"/>
  <c r="I130" i="69"/>
  <c r="F126" i="54"/>
  <c r="B126" i="54"/>
  <c r="B121" i="88"/>
  <c r="F121" i="88"/>
  <c r="D120" i="95"/>
  <c r="G119" i="95"/>
  <c r="E120" i="95"/>
  <c r="G128" i="44"/>
  <c r="D129" i="44"/>
  <c r="E129" i="44"/>
  <c r="J128" i="31"/>
  <c r="H128" i="3"/>
  <c r="I128" i="3"/>
  <c r="H125" i="57"/>
  <c r="I125" i="57"/>
  <c r="F130" i="24"/>
  <c r="B130" i="24"/>
  <c r="B124" i="68"/>
  <c r="F124" i="68"/>
  <c r="G119" i="93"/>
  <c r="D120" i="93"/>
  <c r="E120" i="93"/>
  <c r="F131" i="30"/>
  <c r="B131" i="30"/>
  <c r="B121" i="90"/>
  <c r="F121" i="90"/>
  <c r="F129" i="22"/>
  <c r="B129" i="22"/>
  <c r="F121" i="91"/>
  <c r="B121" i="91"/>
  <c r="H130" i="70"/>
  <c r="I130" i="70"/>
  <c r="I120" i="88"/>
  <c r="H120" i="88"/>
  <c r="I127" i="41"/>
  <c r="H127" i="41"/>
  <c r="D119" i="99"/>
  <c r="G118" i="99"/>
  <c r="E119" i="99"/>
  <c r="I121" i="80"/>
  <c r="H121" i="80"/>
  <c r="I128" i="19"/>
  <c r="H128" i="19"/>
  <c r="F128" i="73"/>
  <c r="B128" i="73"/>
  <c r="F127" i="45"/>
  <c r="B127" i="45"/>
  <c r="H127" i="43"/>
  <c r="I127" i="43"/>
  <c r="I122" i="78"/>
  <c r="H122" i="78"/>
  <c r="G124" i="61"/>
  <c r="D125" i="61"/>
  <c r="E125" i="61"/>
  <c r="F131" i="69"/>
  <c r="B131" i="69"/>
  <c r="H125" i="54"/>
  <c r="I125" i="54"/>
  <c r="B128" i="39"/>
  <c r="F128" i="39"/>
  <c r="H125" i="46"/>
  <c r="I125" i="46"/>
  <c r="J118" i="95"/>
  <c r="F124" i="65"/>
  <c r="B124" i="65"/>
  <c r="I123" i="67"/>
  <c r="H123" i="67"/>
  <c r="F130" i="71"/>
  <c r="B130" i="71"/>
  <c r="F122" i="82"/>
  <c r="B122" i="82"/>
  <c r="H125" i="58"/>
  <c r="I125" i="58"/>
  <c r="H129" i="24"/>
  <c r="I129" i="24"/>
  <c r="I123" i="68"/>
  <c r="H123" i="68"/>
  <c r="I127" i="42"/>
  <c r="H127" i="42"/>
  <c r="H130" i="30"/>
  <c r="I130" i="30"/>
  <c r="I125" i="55"/>
  <c r="H125" i="55"/>
  <c r="F126" i="46"/>
  <c r="B126" i="46"/>
  <c r="B124" i="67"/>
  <c r="F124" i="67"/>
  <c r="H129" i="71"/>
  <c r="I129" i="71"/>
  <c r="I121" i="82"/>
  <c r="H121" i="82"/>
  <c r="B126" i="58"/>
  <c r="F126" i="58"/>
  <c r="H124" i="63"/>
  <c r="I124" i="63"/>
  <c r="F128" i="42"/>
  <c r="B128" i="42"/>
  <c r="F123" i="79"/>
  <c r="B123" i="79"/>
  <c r="H122" i="77"/>
  <c r="I122" i="77"/>
  <c r="B130" i="32"/>
  <c r="F130" i="32"/>
  <c r="I128" i="21"/>
  <c r="H128" i="21"/>
  <c r="H123" i="66"/>
  <c r="I123" i="66"/>
  <c r="I120" i="84"/>
  <c r="H120" i="84"/>
  <c r="F131" i="29"/>
  <c r="B131" i="29"/>
  <c r="I121" i="81"/>
  <c r="H121" i="81"/>
  <c r="J127" i="44"/>
  <c r="B123" i="75"/>
  <c r="F123" i="75"/>
  <c r="B125" i="63"/>
  <c r="F125" i="63"/>
  <c r="I125" i="53"/>
  <c r="H125" i="53"/>
  <c r="H118" i="98"/>
  <c r="I118" i="98"/>
  <c r="I122" i="79"/>
  <c r="H122" i="79"/>
  <c r="D125" i="60"/>
  <c r="G124" i="60"/>
  <c r="E125" i="60"/>
  <c r="F126" i="55"/>
  <c r="B126" i="55"/>
  <c r="B129" i="19"/>
  <c r="F129" i="19"/>
  <c r="F123" i="78"/>
  <c r="B123" i="78"/>
  <c r="G121" i="94"/>
  <c r="D122" i="94"/>
  <c r="E122" i="94"/>
  <c r="B122" i="81"/>
  <c r="F122" i="81"/>
  <c r="I128" i="22"/>
  <c r="H128" i="22"/>
  <c r="F123" i="77"/>
  <c r="B123" i="77"/>
  <c r="I129" i="32"/>
  <c r="H129" i="32"/>
  <c r="I121" i="85"/>
  <c r="H121" i="85"/>
  <c r="H121" i="83"/>
  <c r="I121" i="83"/>
  <c r="J121" i="83" s="1"/>
  <c r="F129" i="21"/>
  <c r="B129" i="21"/>
  <c r="F124" i="66"/>
  <c r="B124" i="66"/>
  <c r="H124" i="62"/>
  <c r="I124" i="62"/>
  <c r="H120" i="87"/>
  <c r="I120" i="87"/>
  <c r="J120" i="87" s="1"/>
  <c r="J120" i="94"/>
  <c r="F123" i="76"/>
  <c r="B123" i="76"/>
  <c r="B121" i="84"/>
  <c r="F121" i="84"/>
  <c r="H130" i="29"/>
  <c r="I130" i="29"/>
  <c r="H122" i="75"/>
  <c r="I122" i="75"/>
  <c r="G129" i="31"/>
  <c r="D130" i="31"/>
  <c r="E130" i="31"/>
  <c r="B129" i="34"/>
  <c r="F129" i="34"/>
  <c r="F126" i="53"/>
  <c r="B126" i="53"/>
  <c r="F119" i="98"/>
  <c r="B119" i="98"/>
  <c r="I130" i="27"/>
  <c r="H130" i="27"/>
  <c r="I122" i="76"/>
  <c r="H122" i="76"/>
  <c r="I128" i="34"/>
  <c r="H128" i="34"/>
  <c r="B126" i="72"/>
  <c r="F126" i="72"/>
  <c r="B131" i="27"/>
  <c r="F131" i="27"/>
  <c r="H127" i="74"/>
  <c r="I127" i="74"/>
  <c r="B129" i="17"/>
  <c r="F129" i="17"/>
  <c r="I118" i="97"/>
  <c r="H118" i="97"/>
  <c r="B122" i="85"/>
  <c r="F122" i="85"/>
  <c r="B122" i="83"/>
  <c r="F122" i="83"/>
  <c r="H121" i="86"/>
  <c r="I121" i="86"/>
  <c r="J121" i="86" s="1"/>
  <c r="B125" i="62"/>
  <c r="F125" i="62"/>
  <c r="B121" i="87"/>
  <c r="F121" i="87"/>
  <c r="B119" i="97"/>
  <c r="F119" i="97"/>
  <c r="J127" i="18"/>
  <c r="F125" i="64"/>
  <c r="B125" i="64"/>
  <c r="D129" i="20"/>
  <c r="G128" i="20"/>
  <c r="E129" i="20"/>
  <c r="F122" i="86"/>
  <c r="B122" i="86"/>
  <c r="B131" i="70"/>
  <c r="F131" i="70"/>
  <c r="B128" i="41"/>
  <c r="F128" i="41"/>
  <c r="F121" i="92"/>
  <c r="B121" i="92"/>
  <c r="H120" i="89"/>
  <c r="I120" i="89"/>
  <c r="G129" i="23"/>
  <c r="D130" i="23"/>
  <c r="E130" i="23"/>
  <c r="H125" i="56"/>
  <c r="I125" i="56"/>
  <c r="I124" i="59"/>
  <c r="H124" i="59"/>
  <c r="F122" i="80"/>
  <c r="B122" i="80"/>
  <c r="J128" i="23"/>
  <c r="B121" i="96"/>
  <c r="F121" i="96"/>
  <c r="I125" i="72"/>
  <c r="H125" i="72"/>
  <c r="H131" i="28"/>
  <c r="I131" i="28"/>
  <c r="B128" i="74"/>
  <c r="F128" i="74"/>
  <c r="H128" i="17"/>
  <c r="I128" i="17"/>
  <c r="J128" i="3" l="1"/>
  <c r="J131" i="28"/>
  <c r="J127" i="74"/>
  <c r="J127" i="43"/>
  <c r="J126" i="45"/>
  <c r="J124" i="62"/>
  <c r="J118" i="98"/>
  <c r="J121" i="82"/>
  <c r="J125" i="55"/>
  <c r="J123" i="67"/>
  <c r="J125" i="54"/>
  <c r="J122" i="78"/>
  <c r="J128" i="19"/>
  <c r="J120" i="89"/>
  <c r="J125" i="72"/>
  <c r="J130" i="27"/>
  <c r="J129" i="32"/>
  <c r="J125" i="53"/>
  <c r="J118" i="97"/>
  <c r="J125" i="56"/>
  <c r="J124" i="63"/>
  <c r="J125" i="57"/>
  <c r="J120" i="84"/>
  <c r="J123" i="68"/>
  <c r="J129" i="71"/>
  <c r="J130" i="30"/>
  <c r="J125" i="58"/>
  <c r="D130" i="34"/>
  <c r="G129" i="34"/>
  <c r="E130" i="34"/>
  <c r="G121" i="92"/>
  <c r="D122" i="92"/>
  <c r="E122" i="92"/>
  <c r="G128" i="74"/>
  <c r="D129" i="74"/>
  <c r="E129" i="74"/>
  <c r="F130" i="23"/>
  <c r="B130" i="23"/>
  <c r="G123" i="78"/>
  <c r="D124" i="78"/>
  <c r="E124" i="78"/>
  <c r="H129" i="23"/>
  <c r="I129" i="23"/>
  <c r="J128" i="34"/>
  <c r="D127" i="53"/>
  <c r="G126" i="53"/>
  <c r="E127" i="53"/>
  <c r="J130" i="29"/>
  <c r="J128" i="22"/>
  <c r="D130" i="19"/>
  <c r="G129" i="19"/>
  <c r="E130" i="19"/>
  <c r="J122" i="79"/>
  <c r="J123" i="66"/>
  <c r="J129" i="24"/>
  <c r="J127" i="41"/>
  <c r="G129" i="22"/>
  <c r="D130" i="22"/>
  <c r="E130" i="22"/>
  <c r="D125" i="68"/>
  <c r="G124" i="68"/>
  <c r="E125" i="68"/>
  <c r="G126" i="57"/>
  <c r="D127" i="57"/>
  <c r="E127" i="57"/>
  <c r="G126" i="56"/>
  <c r="D127" i="56"/>
  <c r="E127" i="56"/>
  <c r="J124" i="64"/>
  <c r="D123" i="83"/>
  <c r="G122" i="83"/>
  <c r="E123" i="83"/>
  <c r="D123" i="86"/>
  <c r="G122" i="86"/>
  <c r="E123" i="86"/>
  <c r="J122" i="76"/>
  <c r="D122" i="84"/>
  <c r="G121" i="84"/>
  <c r="E122" i="84"/>
  <c r="J121" i="85"/>
  <c r="J120" i="88"/>
  <c r="F129" i="44"/>
  <c r="B129" i="44"/>
  <c r="D127" i="54"/>
  <c r="G126" i="54"/>
  <c r="E127" i="54"/>
  <c r="J120" i="96"/>
  <c r="D122" i="90"/>
  <c r="G121" i="90"/>
  <c r="E122" i="90"/>
  <c r="J124" i="59"/>
  <c r="D122" i="87"/>
  <c r="G121" i="87"/>
  <c r="E122" i="87"/>
  <c r="D123" i="85"/>
  <c r="G122" i="85"/>
  <c r="E123" i="85"/>
  <c r="G131" i="27"/>
  <c r="D132" i="27"/>
  <c r="E132" i="27"/>
  <c r="G126" i="55"/>
  <c r="D127" i="55"/>
  <c r="E127" i="55"/>
  <c r="J121" i="81"/>
  <c r="J128" i="21"/>
  <c r="D129" i="42"/>
  <c r="G128" i="42"/>
  <c r="E129" i="42"/>
  <c r="D125" i="65"/>
  <c r="G124" i="65"/>
  <c r="E125" i="65"/>
  <c r="J121" i="80"/>
  <c r="J130" i="70"/>
  <c r="D131" i="24"/>
  <c r="G130" i="24"/>
  <c r="E131" i="24"/>
  <c r="H128" i="44"/>
  <c r="I128" i="44"/>
  <c r="J130" i="69"/>
  <c r="J120" i="90"/>
  <c r="G129" i="3"/>
  <c r="D130" i="3"/>
  <c r="E130" i="3"/>
  <c r="J120" i="92"/>
  <c r="J123" i="65"/>
  <c r="G121" i="89"/>
  <c r="D122" i="89"/>
  <c r="E122" i="89"/>
  <c r="B130" i="31"/>
  <c r="F130" i="31"/>
  <c r="B122" i="94"/>
  <c r="F122" i="94"/>
  <c r="G131" i="69"/>
  <c r="D132" i="69"/>
  <c r="E132" i="69"/>
  <c r="D132" i="30"/>
  <c r="G131" i="30"/>
  <c r="E132" i="30"/>
  <c r="G124" i="66"/>
  <c r="D125" i="66"/>
  <c r="E125" i="66"/>
  <c r="G130" i="32"/>
  <c r="D131" i="32"/>
  <c r="E131" i="32"/>
  <c r="D125" i="67"/>
  <c r="G124" i="67"/>
  <c r="E125" i="67"/>
  <c r="J128" i="17"/>
  <c r="D122" i="96"/>
  <c r="G121" i="96"/>
  <c r="E122" i="96"/>
  <c r="D129" i="41"/>
  <c r="G128" i="41"/>
  <c r="E129" i="41"/>
  <c r="F129" i="20"/>
  <c r="B129" i="20"/>
  <c r="G125" i="62"/>
  <c r="D126" i="62"/>
  <c r="E126" i="62"/>
  <c r="G126" i="72"/>
  <c r="D127" i="72"/>
  <c r="E127" i="72"/>
  <c r="H129" i="31"/>
  <c r="I129" i="31"/>
  <c r="D124" i="76"/>
  <c r="G123" i="76"/>
  <c r="E124" i="76"/>
  <c r="H121" i="94"/>
  <c r="I121" i="94"/>
  <c r="H124" i="60"/>
  <c r="I124" i="60"/>
  <c r="G125" i="63"/>
  <c r="D126" i="63"/>
  <c r="E126" i="63"/>
  <c r="D132" i="29"/>
  <c r="G131" i="29"/>
  <c r="E132" i="29"/>
  <c r="J127" i="42"/>
  <c r="D123" i="82"/>
  <c r="G122" i="82"/>
  <c r="E123" i="82"/>
  <c r="J125" i="46"/>
  <c r="G127" i="45"/>
  <c r="D128" i="45"/>
  <c r="E128" i="45"/>
  <c r="I118" i="99"/>
  <c r="H118" i="99"/>
  <c r="H119" i="95"/>
  <c r="I119" i="95"/>
  <c r="G132" i="28"/>
  <c r="D133" i="28"/>
  <c r="E133" i="28"/>
  <c r="G125" i="59"/>
  <c r="D126" i="59"/>
  <c r="E126" i="59"/>
  <c r="J127" i="39"/>
  <c r="D120" i="98"/>
  <c r="G119" i="98"/>
  <c r="E120" i="98"/>
  <c r="J122" i="75"/>
  <c r="D130" i="21"/>
  <c r="G129" i="21"/>
  <c r="E130" i="21"/>
  <c r="D124" i="77"/>
  <c r="G123" i="77"/>
  <c r="E124" i="77"/>
  <c r="F125" i="60"/>
  <c r="B125" i="60"/>
  <c r="J122" i="77"/>
  <c r="G126" i="58"/>
  <c r="D127" i="58"/>
  <c r="E127" i="58"/>
  <c r="B125" i="61"/>
  <c r="F125" i="61"/>
  <c r="B119" i="99"/>
  <c r="F119" i="99"/>
  <c r="D122" i="91"/>
  <c r="G121" i="91"/>
  <c r="E122" i="91"/>
  <c r="B120" i="93"/>
  <c r="F120" i="93"/>
  <c r="B120" i="95"/>
  <c r="F120" i="95"/>
  <c r="I128" i="18"/>
  <c r="H128" i="18"/>
  <c r="G122" i="80"/>
  <c r="D123" i="80"/>
  <c r="E123" i="80"/>
  <c r="G119" i="97"/>
  <c r="D120" i="97"/>
  <c r="E120" i="97"/>
  <c r="D123" i="81"/>
  <c r="G122" i="81"/>
  <c r="E123" i="81"/>
  <c r="G123" i="79"/>
  <c r="D124" i="79"/>
  <c r="E124" i="79"/>
  <c r="I128" i="20"/>
  <c r="H128" i="20"/>
  <c r="G131" i="70"/>
  <c r="D132" i="70"/>
  <c r="E132" i="70"/>
  <c r="G125" i="64"/>
  <c r="D126" i="64"/>
  <c r="E126" i="64"/>
  <c r="G129" i="17"/>
  <c r="D130" i="17"/>
  <c r="E130" i="17"/>
  <c r="D124" i="75"/>
  <c r="G123" i="75"/>
  <c r="E124" i="75"/>
  <c r="G126" i="46"/>
  <c r="D127" i="46"/>
  <c r="E127" i="46"/>
  <c r="G130" i="71"/>
  <c r="D131" i="71"/>
  <c r="E131" i="71"/>
  <c r="D129" i="39"/>
  <c r="G128" i="39"/>
  <c r="E129" i="39"/>
  <c r="I124" i="61"/>
  <c r="H124" i="61"/>
  <c r="D129" i="73"/>
  <c r="G128" i="73"/>
  <c r="E129" i="73"/>
  <c r="I119" i="93"/>
  <c r="H119" i="93"/>
  <c r="G121" i="88"/>
  <c r="D122" i="88"/>
  <c r="E122" i="88"/>
  <c r="J127" i="73"/>
  <c r="F129" i="18"/>
  <c r="B129" i="18"/>
  <c r="D129" i="43"/>
  <c r="G128" i="43"/>
  <c r="E129" i="43"/>
  <c r="J129" i="31" l="1"/>
  <c r="J118" i="99"/>
  <c r="J119" i="93"/>
  <c r="J121" i="94"/>
  <c r="J119" i="95"/>
  <c r="J128" i="20"/>
  <c r="J128" i="44"/>
  <c r="I123" i="75"/>
  <c r="H123" i="75"/>
  <c r="F126" i="59"/>
  <c r="B126" i="59"/>
  <c r="I124" i="67"/>
  <c r="H124" i="67"/>
  <c r="F129" i="42"/>
  <c r="B129" i="42"/>
  <c r="H131" i="27"/>
  <c r="I131" i="27"/>
  <c r="I122" i="86"/>
  <c r="H122" i="86"/>
  <c r="H126" i="46"/>
  <c r="I126" i="46"/>
  <c r="B124" i="79"/>
  <c r="F124" i="79"/>
  <c r="H128" i="43"/>
  <c r="I128" i="43"/>
  <c r="I128" i="39"/>
  <c r="H128" i="39"/>
  <c r="H125" i="64"/>
  <c r="I125" i="64"/>
  <c r="H123" i="79"/>
  <c r="I123" i="79"/>
  <c r="B123" i="80"/>
  <c r="F123" i="80"/>
  <c r="B127" i="58"/>
  <c r="F127" i="58"/>
  <c r="B123" i="82"/>
  <c r="F123" i="82"/>
  <c r="J124" i="60"/>
  <c r="D130" i="20"/>
  <c r="G129" i="20"/>
  <c r="E130" i="20"/>
  <c r="I124" i="66"/>
  <c r="H124" i="66"/>
  <c r="I130" i="24"/>
  <c r="H130" i="24"/>
  <c r="H128" i="42"/>
  <c r="I128" i="42"/>
  <c r="B132" i="27"/>
  <c r="F132" i="27"/>
  <c r="F127" i="56"/>
  <c r="B127" i="56"/>
  <c r="H129" i="19"/>
  <c r="I129" i="19"/>
  <c r="J129" i="23"/>
  <c r="F129" i="74"/>
  <c r="B129" i="74"/>
  <c r="H126" i="58"/>
  <c r="I126" i="58"/>
  <c r="F131" i="24"/>
  <c r="B131" i="24"/>
  <c r="I125" i="59"/>
  <c r="H125" i="59"/>
  <c r="B127" i="72"/>
  <c r="F127" i="72"/>
  <c r="B125" i="67"/>
  <c r="F125" i="67"/>
  <c r="I131" i="30"/>
  <c r="H131" i="30"/>
  <c r="H129" i="3"/>
  <c r="I129" i="3"/>
  <c r="I121" i="90"/>
  <c r="H121" i="90"/>
  <c r="B123" i="86"/>
  <c r="F123" i="86"/>
  <c r="H129" i="22"/>
  <c r="I129" i="22"/>
  <c r="I121" i="91"/>
  <c r="H121" i="91"/>
  <c r="B124" i="75"/>
  <c r="F124" i="75"/>
  <c r="G129" i="18"/>
  <c r="D130" i="18"/>
  <c r="E130" i="18"/>
  <c r="I128" i="73"/>
  <c r="H128" i="73"/>
  <c r="B131" i="71"/>
  <c r="F131" i="71"/>
  <c r="I131" i="70"/>
  <c r="H131" i="70"/>
  <c r="B123" i="81"/>
  <c r="F123" i="81"/>
  <c r="J128" i="18"/>
  <c r="D120" i="99"/>
  <c r="G119" i="99"/>
  <c r="E120" i="99"/>
  <c r="B128" i="45"/>
  <c r="F128" i="45"/>
  <c r="I131" i="29"/>
  <c r="H131" i="29"/>
  <c r="I126" i="72"/>
  <c r="H126" i="72"/>
  <c r="F129" i="41"/>
  <c r="B129" i="41"/>
  <c r="B132" i="30"/>
  <c r="F132" i="30"/>
  <c r="I122" i="85"/>
  <c r="H122" i="85"/>
  <c r="F122" i="90"/>
  <c r="B122" i="90"/>
  <c r="B127" i="57"/>
  <c r="F127" i="57"/>
  <c r="F124" i="78"/>
  <c r="B124" i="78"/>
  <c r="B122" i="92"/>
  <c r="F122" i="92"/>
  <c r="F129" i="43"/>
  <c r="B129" i="43"/>
  <c r="D131" i="31"/>
  <c r="G130" i="31"/>
  <c r="E131" i="31"/>
  <c r="F130" i="19"/>
  <c r="B130" i="19"/>
  <c r="I122" i="81"/>
  <c r="H122" i="81"/>
  <c r="F130" i="21"/>
  <c r="B130" i="21"/>
  <c r="H128" i="41"/>
  <c r="I128" i="41"/>
  <c r="F129" i="73"/>
  <c r="B129" i="73"/>
  <c r="I130" i="71"/>
  <c r="H130" i="71"/>
  <c r="F130" i="17"/>
  <c r="B130" i="17"/>
  <c r="G120" i="95"/>
  <c r="D121" i="95"/>
  <c r="E121" i="95"/>
  <c r="D126" i="60"/>
  <c r="G125" i="60"/>
  <c r="E126" i="60"/>
  <c r="B133" i="28"/>
  <c r="F133" i="28"/>
  <c r="H127" i="45"/>
  <c r="I127" i="45"/>
  <c r="F132" i="29"/>
  <c r="B132" i="29"/>
  <c r="B131" i="32"/>
  <c r="F131" i="32"/>
  <c r="B122" i="89"/>
  <c r="F122" i="89"/>
  <c r="B123" i="85"/>
  <c r="F123" i="85"/>
  <c r="I122" i="83"/>
  <c r="H122" i="83"/>
  <c r="H126" i="57"/>
  <c r="I126" i="57"/>
  <c r="H123" i="78"/>
  <c r="I123" i="78"/>
  <c r="I121" i="92"/>
  <c r="H121" i="92"/>
  <c r="F129" i="39"/>
  <c r="B129" i="39"/>
  <c r="F130" i="3"/>
  <c r="B130" i="3"/>
  <c r="H126" i="56"/>
  <c r="I126" i="56"/>
  <c r="B122" i="91"/>
  <c r="F122" i="91"/>
  <c r="H129" i="17"/>
  <c r="I129" i="17"/>
  <c r="B120" i="97"/>
  <c r="F120" i="97"/>
  <c r="D126" i="61"/>
  <c r="G125" i="61"/>
  <c r="E126" i="61"/>
  <c r="I119" i="98"/>
  <c r="H119" i="98"/>
  <c r="H132" i="28"/>
  <c r="I132" i="28"/>
  <c r="H123" i="76"/>
  <c r="I123" i="76"/>
  <c r="B126" i="62"/>
  <c r="F126" i="62"/>
  <c r="H121" i="96"/>
  <c r="I121" i="96"/>
  <c r="H130" i="32"/>
  <c r="I130" i="32"/>
  <c r="B132" i="69"/>
  <c r="F132" i="69"/>
  <c r="H121" i="89"/>
  <c r="I121" i="89"/>
  <c r="I124" i="65"/>
  <c r="H124" i="65"/>
  <c r="B127" i="55"/>
  <c r="F127" i="55"/>
  <c r="H121" i="84"/>
  <c r="I121" i="84"/>
  <c r="B123" i="83"/>
  <c r="F123" i="83"/>
  <c r="I126" i="53"/>
  <c r="H126" i="53"/>
  <c r="I129" i="21"/>
  <c r="H129" i="21"/>
  <c r="D130" i="44"/>
  <c r="G129" i="44"/>
  <c r="E130" i="44"/>
  <c r="H128" i="74"/>
  <c r="I128" i="74"/>
  <c r="F132" i="70"/>
  <c r="B132" i="70"/>
  <c r="B122" i="88"/>
  <c r="F122" i="88"/>
  <c r="J124" i="61"/>
  <c r="F127" i="46"/>
  <c r="B127" i="46"/>
  <c r="I119" i="97"/>
  <c r="H119" i="97"/>
  <c r="D121" i="93"/>
  <c r="G120" i="93"/>
  <c r="E121" i="93"/>
  <c r="I123" i="77"/>
  <c r="H123" i="77"/>
  <c r="B120" i="98"/>
  <c r="F120" i="98"/>
  <c r="F126" i="63"/>
  <c r="B126" i="63"/>
  <c r="F124" i="76"/>
  <c r="B124" i="76"/>
  <c r="H125" i="62"/>
  <c r="I125" i="62"/>
  <c r="F122" i="96"/>
  <c r="B122" i="96"/>
  <c r="I131" i="69"/>
  <c r="H131" i="69"/>
  <c r="F125" i="65"/>
  <c r="B125" i="65"/>
  <c r="H126" i="55"/>
  <c r="I126" i="55"/>
  <c r="H121" i="87"/>
  <c r="I121" i="87"/>
  <c r="H126" i="54"/>
  <c r="I126" i="54"/>
  <c r="F122" i="84"/>
  <c r="B122" i="84"/>
  <c r="I124" i="68"/>
  <c r="H124" i="68"/>
  <c r="B127" i="53"/>
  <c r="F127" i="53"/>
  <c r="G130" i="23"/>
  <c r="D131" i="23"/>
  <c r="E131" i="23"/>
  <c r="I129" i="34"/>
  <c r="H129" i="34"/>
  <c r="H122" i="80"/>
  <c r="I122" i="80"/>
  <c r="F130" i="22"/>
  <c r="B130" i="22"/>
  <c r="H121" i="88"/>
  <c r="I121" i="88"/>
  <c r="B126" i="64"/>
  <c r="F126" i="64"/>
  <c r="B124" i="77"/>
  <c r="F124" i="77"/>
  <c r="I122" i="82"/>
  <c r="H122" i="82"/>
  <c r="H125" i="63"/>
  <c r="I125" i="63"/>
  <c r="F125" i="66"/>
  <c r="B125" i="66"/>
  <c r="D123" i="94"/>
  <c r="G122" i="94"/>
  <c r="E123" i="94"/>
  <c r="F122" i="87"/>
  <c r="B122" i="87"/>
  <c r="F127" i="54"/>
  <c r="B127" i="54"/>
  <c r="F125" i="68"/>
  <c r="B125" i="68"/>
  <c r="F130" i="34"/>
  <c r="B130" i="34"/>
  <c r="J130" i="24" l="1"/>
  <c r="J126" i="54"/>
  <c r="J129" i="17"/>
  <c r="J126" i="58"/>
  <c r="J128" i="43"/>
  <c r="J125" i="64"/>
  <c r="J126" i="46"/>
  <c r="J129" i="34"/>
  <c r="J128" i="73"/>
  <c r="J125" i="63"/>
  <c r="J121" i="88"/>
  <c r="J130" i="32"/>
  <c r="J132" i="28"/>
  <c r="J130" i="71"/>
  <c r="J122" i="81"/>
  <c r="J131" i="30"/>
  <c r="J126" i="72"/>
  <c r="J122" i="86"/>
  <c r="J121" i="96"/>
  <c r="J131" i="27"/>
  <c r="J121" i="92"/>
  <c r="J121" i="90"/>
  <c r="J126" i="55"/>
  <c r="J125" i="62"/>
  <c r="J126" i="56"/>
  <c r="J123" i="78"/>
  <c r="J129" i="3"/>
  <c r="G127" i="54"/>
  <c r="D128" i="54"/>
  <c r="E128" i="54"/>
  <c r="D123" i="84"/>
  <c r="G122" i="84"/>
  <c r="E123" i="84"/>
  <c r="H120" i="93"/>
  <c r="I120" i="93"/>
  <c r="G130" i="34"/>
  <c r="D131" i="34"/>
  <c r="E131" i="34"/>
  <c r="I122" i="94"/>
  <c r="H122" i="94"/>
  <c r="G124" i="77"/>
  <c r="D125" i="77"/>
  <c r="E125" i="77"/>
  <c r="J122" i="80"/>
  <c r="G122" i="96"/>
  <c r="D123" i="96"/>
  <c r="E123" i="96"/>
  <c r="G123" i="83"/>
  <c r="D124" i="83"/>
  <c r="E124" i="83"/>
  <c r="J121" i="89"/>
  <c r="G126" i="62"/>
  <c r="D127" i="62"/>
  <c r="E127" i="62"/>
  <c r="H120" i="95"/>
  <c r="I120" i="95"/>
  <c r="I130" i="31"/>
  <c r="H130" i="31"/>
  <c r="G127" i="57"/>
  <c r="D128" i="57"/>
  <c r="E128" i="57"/>
  <c r="D132" i="71"/>
  <c r="G131" i="71"/>
  <c r="E132" i="71"/>
  <c r="G129" i="74"/>
  <c r="D130" i="74"/>
  <c r="E130" i="74"/>
  <c r="J128" i="42"/>
  <c r="B130" i="20"/>
  <c r="F130" i="20"/>
  <c r="J123" i="79"/>
  <c r="G124" i="79"/>
  <c r="D125" i="79"/>
  <c r="E125" i="79"/>
  <c r="G127" i="46"/>
  <c r="D128" i="46"/>
  <c r="E128" i="46"/>
  <c r="D134" i="28"/>
  <c r="G133" i="28"/>
  <c r="E134" i="28"/>
  <c r="F131" i="31"/>
  <c r="B131" i="31"/>
  <c r="D130" i="42"/>
  <c r="G129" i="42"/>
  <c r="E130" i="42"/>
  <c r="D126" i="68"/>
  <c r="G125" i="68"/>
  <c r="E126" i="68"/>
  <c r="D127" i="64"/>
  <c r="G126" i="64"/>
  <c r="E127" i="64"/>
  <c r="J124" i="68"/>
  <c r="J123" i="77"/>
  <c r="H129" i="44"/>
  <c r="I129" i="44"/>
  <c r="J121" i="84"/>
  <c r="D133" i="69"/>
  <c r="G132" i="69"/>
  <c r="E133" i="69"/>
  <c r="J123" i="76"/>
  <c r="B126" i="61"/>
  <c r="F126" i="61"/>
  <c r="G130" i="17"/>
  <c r="D131" i="17"/>
  <c r="E131" i="17"/>
  <c r="D131" i="21"/>
  <c r="G130" i="21"/>
  <c r="E131" i="21"/>
  <c r="F120" i="99"/>
  <c r="B120" i="99"/>
  <c r="J121" i="91"/>
  <c r="J125" i="59"/>
  <c r="J129" i="19"/>
  <c r="G123" i="82"/>
  <c r="D124" i="82"/>
  <c r="E124" i="82"/>
  <c r="I125" i="61"/>
  <c r="H125" i="61"/>
  <c r="D123" i="89"/>
  <c r="G122" i="89"/>
  <c r="E123" i="89"/>
  <c r="G129" i="41"/>
  <c r="D130" i="41"/>
  <c r="E130" i="41"/>
  <c r="H119" i="99"/>
  <c r="I119" i="99"/>
  <c r="G125" i="66"/>
  <c r="D126" i="66"/>
  <c r="E126" i="66"/>
  <c r="G122" i="88"/>
  <c r="D123" i="88"/>
  <c r="E123" i="88"/>
  <c r="F130" i="44"/>
  <c r="B130" i="44"/>
  <c r="D121" i="97"/>
  <c r="G120" i="97"/>
  <c r="E121" i="97"/>
  <c r="J126" i="57"/>
  <c r="G131" i="32"/>
  <c r="D132" i="32"/>
  <c r="E132" i="32"/>
  <c r="D130" i="43"/>
  <c r="G129" i="43"/>
  <c r="E130" i="43"/>
  <c r="D123" i="90"/>
  <c r="G122" i="90"/>
  <c r="E123" i="90"/>
  <c r="J129" i="22"/>
  <c r="J124" i="67"/>
  <c r="D131" i="3"/>
  <c r="G130" i="3"/>
  <c r="E131" i="3"/>
  <c r="I125" i="60"/>
  <c r="H125" i="60"/>
  <c r="B121" i="93"/>
  <c r="F121" i="93"/>
  <c r="J122" i="85"/>
  <c r="J131" i="29"/>
  <c r="B130" i="18"/>
  <c r="F130" i="18"/>
  <c r="D124" i="86"/>
  <c r="G123" i="86"/>
  <c r="E124" i="86"/>
  <c r="D126" i="67"/>
  <c r="G125" i="67"/>
  <c r="E126" i="67"/>
  <c r="D128" i="56"/>
  <c r="G127" i="56"/>
  <c r="E128" i="56"/>
  <c r="J124" i="66"/>
  <c r="J128" i="39"/>
  <c r="G126" i="59"/>
  <c r="D127" i="59"/>
  <c r="E127" i="59"/>
  <c r="D126" i="65"/>
  <c r="G125" i="65"/>
  <c r="E126" i="65"/>
  <c r="D123" i="92"/>
  <c r="G122" i="92"/>
  <c r="E123" i="92"/>
  <c r="G123" i="81"/>
  <c r="D124" i="81"/>
  <c r="E124" i="81"/>
  <c r="D128" i="58"/>
  <c r="G127" i="58"/>
  <c r="E128" i="58"/>
  <c r="J129" i="21"/>
  <c r="B126" i="60"/>
  <c r="F126" i="60"/>
  <c r="D123" i="87"/>
  <c r="G122" i="87"/>
  <c r="E123" i="87"/>
  <c r="I130" i="23"/>
  <c r="H130" i="23"/>
  <c r="J131" i="69"/>
  <c r="G126" i="63"/>
  <c r="D127" i="63"/>
  <c r="E127" i="63"/>
  <c r="D133" i="70"/>
  <c r="G132" i="70"/>
  <c r="E133" i="70"/>
  <c r="G129" i="39"/>
  <c r="D130" i="39"/>
  <c r="E130" i="39"/>
  <c r="J122" i="83"/>
  <c r="G132" i="29"/>
  <c r="D133" i="29"/>
  <c r="E133" i="29"/>
  <c r="G129" i="73"/>
  <c r="D130" i="73"/>
  <c r="E130" i="73"/>
  <c r="D131" i="19"/>
  <c r="G130" i="19"/>
  <c r="E131" i="19"/>
  <c r="G132" i="30"/>
  <c r="D133" i="30"/>
  <c r="E133" i="30"/>
  <c r="D129" i="45"/>
  <c r="G128" i="45"/>
  <c r="E129" i="45"/>
  <c r="I129" i="18"/>
  <c r="H129" i="18"/>
  <c r="G132" i="27"/>
  <c r="D133" i="27"/>
  <c r="E133" i="27"/>
  <c r="D124" i="80"/>
  <c r="G123" i="80"/>
  <c r="E124" i="80"/>
  <c r="F123" i="94"/>
  <c r="B123" i="94"/>
  <c r="G124" i="76"/>
  <c r="D125" i="76"/>
  <c r="E125" i="76"/>
  <c r="G127" i="55"/>
  <c r="D128" i="55"/>
  <c r="E128" i="55"/>
  <c r="D132" i="24"/>
  <c r="G131" i="24"/>
  <c r="E132" i="24"/>
  <c r="B131" i="23"/>
  <c r="F131" i="23"/>
  <c r="J122" i="82"/>
  <c r="G130" i="22"/>
  <c r="D131" i="22"/>
  <c r="E131" i="22"/>
  <c r="D128" i="53"/>
  <c r="G127" i="53"/>
  <c r="E128" i="53"/>
  <c r="J121" i="87"/>
  <c r="D121" i="98"/>
  <c r="G120" i="98"/>
  <c r="E121" i="98"/>
  <c r="J119" i="97"/>
  <c r="J128" i="74"/>
  <c r="J126" i="53"/>
  <c r="J124" i="65"/>
  <c r="J119" i="98"/>
  <c r="G122" i="91"/>
  <c r="D123" i="91"/>
  <c r="E123" i="91"/>
  <c r="D124" i="85"/>
  <c r="G123" i="85"/>
  <c r="E124" i="85"/>
  <c r="J127" i="45"/>
  <c r="B121" i="95"/>
  <c r="F121" i="95"/>
  <c r="J128" i="41"/>
  <c r="D125" i="78"/>
  <c r="G124" i="78"/>
  <c r="E125" i="78"/>
  <c r="J131" i="70"/>
  <c r="G124" i="75"/>
  <c r="D125" i="75"/>
  <c r="E125" i="75"/>
  <c r="G127" i="72"/>
  <c r="D128" i="72"/>
  <c r="E128" i="72"/>
  <c r="I129" i="20"/>
  <c r="H129" i="20"/>
  <c r="J123" i="75"/>
  <c r="J120" i="95" l="1"/>
  <c r="J125" i="61"/>
  <c r="J129" i="18"/>
  <c r="I129" i="39"/>
  <c r="H129" i="39"/>
  <c r="I122" i="90"/>
  <c r="H122" i="90"/>
  <c r="I129" i="41"/>
  <c r="H129" i="41"/>
  <c r="B128" i="72"/>
  <c r="F128" i="72"/>
  <c r="F131" i="22"/>
  <c r="B131" i="22"/>
  <c r="I127" i="72"/>
  <c r="H127" i="72"/>
  <c r="B123" i="91"/>
  <c r="F123" i="91"/>
  <c r="H120" i="98"/>
  <c r="I120" i="98"/>
  <c r="H130" i="22"/>
  <c r="I130" i="22"/>
  <c r="J130" i="22" s="1"/>
  <c r="B128" i="55"/>
  <c r="F128" i="55"/>
  <c r="H123" i="80"/>
  <c r="I123" i="80"/>
  <c r="I128" i="45"/>
  <c r="J128" i="45" s="1"/>
  <c r="H128" i="45"/>
  <c r="F130" i="39"/>
  <c r="B130" i="39"/>
  <c r="I122" i="92"/>
  <c r="H122" i="92"/>
  <c r="H131" i="32"/>
  <c r="I131" i="32"/>
  <c r="B123" i="88"/>
  <c r="F123" i="88"/>
  <c r="B130" i="41"/>
  <c r="F130" i="41"/>
  <c r="B124" i="82"/>
  <c r="F124" i="82"/>
  <c r="I130" i="21"/>
  <c r="H130" i="21"/>
  <c r="F130" i="42"/>
  <c r="B130" i="42"/>
  <c r="H127" i="46"/>
  <c r="I127" i="46"/>
  <c r="H127" i="57"/>
  <c r="I127" i="57"/>
  <c r="J127" i="57" s="1"/>
  <c r="J120" i="93"/>
  <c r="F121" i="98"/>
  <c r="B121" i="98"/>
  <c r="B130" i="73"/>
  <c r="F130" i="73"/>
  <c r="B123" i="92"/>
  <c r="F123" i="92"/>
  <c r="I123" i="82"/>
  <c r="H123" i="82"/>
  <c r="B124" i="86"/>
  <c r="F124" i="86"/>
  <c r="J125" i="60"/>
  <c r="F123" i="90"/>
  <c r="B123" i="90"/>
  <c r="B133" i="69"/>
  <c r="F133" i="69"/>
  <c r="B127" i="64"/>
  <c r="F127" i="64"/>
  <c r="G131" i="31"/>
  <c r="D132" i="31"/>
  <c r="E132" i="31"/>
  <c r="F125" i="79"/>
  <c r="B125" i="79"/>
  <c r="I129" i="74"/>
  <c r="H129" i="74"/>
  <c r="J130" i="31"/>
  <c r="B124" i="83"/>
  <c r="F124" i="83"/>
  <c r="H124" i="77"/>
  <c r="I124" i="77"/>
  <c r="H123" i="86"/>
  <c r="I123" i="86"/>
  <c r="J123" i="86" s="1"/>
  <c r="I132" i="69"/>
  <c r="H132" i="69"/>
  <c r="B125" i="77"/>
  <c r="F125" i="77"/>
  <c r="F125" i="75"/>
  <c r="B125" i="75"/>
  <c r="I129" i="73"/>
  <c r="H129" i="73"/>
  <c r="J130" i="23"/>
  <c r="H127" i="58"/>
  <c r="I127" i="58"/>
  <c r="J127" i="58" s="1"/>
  <c r="H124" i="75"/>
  <c r="I124" i="75"/>
  <c r="F125" i="76"/>
  <c r="B125" i="76"/>
  <c r="B133" i="27"/>
  <c r="F133" i="27"/>
  <c r="B133" i="30"/>
  <c r="F133" i="30"/>
  <c r="H132" i="70"/>
  <c r="I132" i="70"/>
  <c r="B128" i="58"/>
  <c r="F128" i="58"/>
  <c r="I125" i="65"/>
  <c r="H125" i="65"/>
  <c r="I127" i="56"/>
  <c r="H127" i="56"/>
  <c r="D131" i="18"/>
  <c r="G130" i="18"/>
  <c r="E131" i="18"/>
  <c r="H120" i="97"/>
  <c r="I120" i="97"/>
  <c r="J120" i="97" s="1"/>
  <c r="B126" i="66"/>
  <c r="F126" i="66"/>
  <c r="I122" i="89"/>
  <c r="H122" i="89"/>
  <c r="B131" i="17"/>
  <c r="F131" i="17"/>
  <c r="I124" i="79"/>
  <c r="H124" i="79"/>
  <c r="H123" i="83"/>
  <c r="I123" i="83"/>
  <c r="H122" i="84"/>
  <c r="I122" i="84"/>
  <c r="H127" i="53"/>
  <c r="I127" i="53"/>
  <c r="I124" i="76"/>
  <c r="H124" i="76"/>
  <c r="I132" i="27"/>
  <c r="H132" i="27"/>
  <c r="I132" i="30"/>
  <c r="H132" i="30"/>
  <c r="B133" i="29"/>
  <c r="F133" i="29"/>
  <c r="B133" i="70"/>
  <c r="F133" i="70"/>
  <c r="H122" i="87"/>
  <c r="I122" i="87"/>
  <c r="B126" i="65"/>
  <c r="F126" i="65"/>
  <c r="F128" i="56"/>
  <c r="B128" i="56"/>
  <c r="H130" i="3"/>
  <c r="I130" i="3"/>
  <c r="J130" i="3" s="1"/>
  <c r="I129" i="43"/>
  <c r="H129" i="43"/>
  <c r="B121" i="97"/>
  <c r="F121" i="97"/>
  <c r="I125" i="66"/>
  <c r="H125" i="66"/>
  <c r="F123" i="89"/>
  <c r="B123" i="89"/>
  <c r="I130" i="17"/>
  <c r="H130" i="17"/>
  <c r="J129" i="44"/>
  <c r="H125" i="68"/>
  <c r="I125" i="68"/>
  <c r="H133" i="28"/>
  <c r="I133" i="28"/>
  <c r="H131" i="71"/>
  <c r="I131" i="71"/>
  <c r="J122" i="94"/>
  <c r="F123" i="84"/>
  <c r="B123" i="84"/>
  <c r="G121" i="95"/>
  <c r="D122" i="95"/>
  <c r="E122" i="95"/>
  <c r="F129" i="45"/>
  <c r="B129" i="45"/>
  <c r="H126" i="64"/>
  <c r="I126" i="64"/>
  <c r="J129" i="20"/>
  <c r="H123" i="85"/>
  <c r="I123" i="85"/>
  <c r="B128" i="53"/>
  <c r="F128" i="53"/>
  <c r="H131" i="24"/>
  <c r="I131" i="24"/>
  <c r="I132" i="29"/>
  <c r="H132" i="29"/>
  <c r="F123" i="87"/>
  <c r="B123" i="87"/>
  <c r="F124" i="81"/>
  <c r="B124" i="81"/>
  <c r="B131" i="3"/>
  <c r="F131" i="3"/>
  <c r="B130" i="43"/>
  <c r="F130" i="43"/>
  <c r="J119" i="99"/>
  <c r="D127" i="61"/>
  <c r="G126" i="61"/>
  <c r="E127" i="61"/>
  <c r="B126" i="68"/>
  <c r="F126" i="68"/>
  <c r="F134" i="28"/>
  <c r="B134" i="28"/>
  <c r="G130" i="20"/>
  <c r="D131" i="20"/>
  <c r="E131" i="20"/>
  <c r="F132" i="71"/>
  <c r="B132" i="71"/>
  <c r="B123" i="96"/>
  <c r="F123" i="96"/>
  <c r="H122" i="88"/>
  <c r="I122" i="88"/>
  <c r="F130" i="74"/>
  <c r="B130" i="74"/>
  <c r="H124" i="78"/>
  <c r="I124" i="78"/>
  <c r="B124" i="85"/>
  <c r="F124" i="85"/>
  <c r="F132" i="24"/>
  <c r="B132" i="24"/>
  <c r="D124" i="94"/>
  <c r="G123" i="94"/>
  <c r="E124" i="94"/>
  <c r="I130" i="19"/>
  <c r="H130" i="19"/>
  <c r="B127" i="63"/>
  <c r="F127" i="63"/>
  <c r="G126" i="60"/>
  <c r="D127" i="60"/>
  <c r="E127" i="60"/>
  <c r="H123" i="81"/>
  <c r="I123" i="81"/>
  <c r="B127" i="59"/>
  <c r="F127" i="59"/>
  <c r="H125" i="67"/>
  <c r="I125" i="67"/>
  <c r="D131" i="44"/>
  <c r="G130" i="44"/>
  <c r="E131" i="44"/>
  <c r="D121" i="99"/>
  <c r="G120" i="99"/>
  <c r="E121" i="99"/>
  <c r="F127" i="62"/>
  <c r="B127" i="62"/>
  <c r="H122" i="96"/>
  <c r="I122" i="96"/>
  <c r="F131" i="34"/>
  <c r="B131" i="34"/>
  <c r="F128" i="54"/>
  <c r="B128" i="54"/>
  <c r="I122" i="91"/>
  <c r="H122" i="91"/>
  <c r="I127" i="55"/>
  <c r="H127" i="55"/>
  <c r="F124" i="80"/>
  <c r="B124" i="80"/>
  <c r="F131" i="21"/>
  <c r="B131" i="21"/>
  <c r="D132" i="23"/>
  <c r="G131" i="23"/>
  <c r="E132" i="23"/>
  <c r="B125" i="78"/>
  <c r="F125" i="78"/>
  <c r="F131" i="19"/>
  <c r="B131" i="19"/>
  <c r="H126" i="63"/>
  <c r="I126" i="63"/>
  <c r="J126" i="63" s="1"/>
  <c r="H126" i="59"/>
  <c r="I126" i="59"/>
  <c r="F126" i="67"/>
  <c r="B126" i="67"/>
  <c r="D122" i="93"/>
  <c r="G121" i="93"/>
  <c r="E122" i="93"/>
  <c r="F132" i="32"/>
  <c r="B132" i="32"/>
  <c r="H129" i="42"/>
  <c r="I129" i="42"/>
  <c r="B128" i="46"/>
  <c r="F128" i="46"/>
  <c r="B128" i="57"/>
  <c r="F128" i="57"/>
  <c r="H126" i="62"/>
  <c r="I126" i="62"/>
  <c r="I130" i="34"/>
  <c r="H130" i="34"/>
  <c r="I127" i="54"/>
  <c r="H127" i="54"/>
  <c r="J126" i="64" l="1"/>
  <c r="J126" i="59"/>
  <c r="J123" i="85"/>
  <c r="J127" i="53"/>
  <c r="J124" i="77"/>
  <c r="J127" i="46"/>
  <c r="J122" i="91"/>
  <c r="J131" i="24"/>
  <c r="J122" i="87"/>
  <c r="J123" i="83"/>
  <c r="J123" i="81"/>
  <c r="J124" i="78"/>
  <c r="J131" i="71"/>
  <c r="J130" i="21"/>
  <c r="J132" i="29"/>
  <c r="J122" i="89"/>
  <c r="J129" i="42"/>
  <c r="J122" i="96"/>
  <c r="J122" i="92"/>
  <c r="J127" i="72"/>
  <c r="J122" i="90"/>
  <c r="J132" i="30"/>
  <c r="D128" i="63"/>
  <c r="G127" i="63"/>
  <c r="E128" i="63"/>
  <c r="D133" i="24"/>
  <c r="G132" i="24"/>
  <c r="E133" i="24"/>
  <c r="D131" i="43"/>
  <c r="G130" i="43"/>
  <c r="E131" i="43"/>
  <c r="G121" i="97"/>
  <c r="D122" i="97"/>
  <c r="E122" i="97"/>
  <c r="G126" i="65"/>
  <c r="D127" i="65"/>
  <c r="E127" i="65"/>
  <c r="J122" i="84"/>
  <c r="B131" i="18"/>
  <c r="F131" i="18"/>
  <c r="G125" i="77"/>
  <c r="D126" i="77"/>
  <c r="E126" i="77"/>
  <c r="D125" i="83"/>
  <c r="G124" i="83"/>
  <c r="E125" i="83"/>
  <c r="B132" i="31"/>
  <c r="F132" i="31"/>
  <c r="D124" i="88"/>
  <c r="G123" i="88"/>
  <c r="E124" i="88"/>
  <c r="J120" i="98"/>
  <c r="G128" i="72"/>
  <c r="D129" i="72"/>
  <c r="E129" i="72"/>
  <c r="G132" i="32"/>
  <c r="D133" i="32"/>
  <c r="E133" i="32"/>
  <c r="D125" i="85"/>
  <c r="G124" i="85"/>
  <c r="E125" i="85"/>
  <c r="G123" i="84"/>
  <c r="D124" i="84"/>
  <c r="E124" i="84"/>
  <c r="G127" i="64"/>
  <c r="D128" i="64"/>
  <c r="E128" i="64"/>
  <c r="G121" i="98"/>
  <c r="D122" i="98"/>
  <c r="E122" i="98"/>
  <c r="J131" i="32"/>
  <c r="J123" i="80"/>
  <c r="G123" i="91"/>
  <c r="D124" i="91"/>
  <c r="E124" i="91"/>
  <c r="B132" i="23"/>
  <c r="F132" i="23"/>
  <c r="D124" i="96"/>
  <c r="G123" i="96"/>
  <c r="E124" i="96"/>
  <c r="D129" i="54"/>
  <c r="G128" i="54"/>
  <c r="E129" i="54"/>
  <c r="G131" i="3"/>
  <c r="D132" i="3"/>
  <c r="E132" i="3"/>
  <c r="J130" i="17"/>
  <c r="J129" i="43"/>
  <c r="J132" i="27"/>
  <c r="G133" i="27"/>
  <c r="D134" i="27"/>
  <c r="E134" i="27"/>
  <c r="J132" i="69"/>
  <c r="J129" i="41"/>
  <c r="D128" i="62"/>
  <c r="G127" i="62"/>
  <c r="E128" i="62"/>
  <c r="F122" i="93"/>
  <c r="B122" i="93"/>
  <c r="J130" i="19"/>
  <c r="G125" i="78"/>
  <c r="D126" i="78"/>
  <c r="E126" i="78"/>
  <c r="G124" i="80"/>
  <c r="D125" i="80"/>
  <c r="E125" i="80"/>
  <c r="G131" i="34"/>
  <c r="D132" i="34"/>
  <c r="E132" i="34"/>
  <c r="D133" i="71"/>
  <c r="G132" i="71"/>
  <c r="E133" i="71"/>
  <c r="G128" i="53"/>
  <c r="D129" i="53"/>
  <c r="E129" i="53"/>
  <c r="D130" i="45"/>
  <c r="G129" i="45"/>
  <c r="E130" i="45"/>
  <c r="G133" i="70"/>
  <c r="D134" i="70"/>
  <c r="E134" i="70"/>
  <c r="J125" i="65"/>
  <c r="J129" i="74"/>
  <c r="D134" i="69"/>
  <c r="G133" i="69"/>
  <c r="E134" i="69"/>
  <c r="J123" i="82"/>
  <c r="D125" i="82"/>
  <c r="G124" i="82"/>
  <c r="E125" i="82"/>
  <c r="G128" i="55"/>
  <c r="D129" i="55"/>
  <c r="E129" i="55"/>
  <c r="D129" i="57"/>
  <c r="G128" i="57"/>
  <c r="E129" i="57"/>
  <c r="D134" i="30"/>
  <c r="G133" i="30"/>
  <c r="E134" i="30"/>
  <c r="H130" i="44"/>
  <c r="I130" i="44"/>
  <c r="I123" i="94"/>
  <c r="H123" i="94"/>
  <c r="I126" i="61"/>
  <c r="H126" i="61"/>
  <c r="G124" i="81"/>
  <c r="D125" i="81"/>
  <c r="E125" i="81"/>
  <c r="J133" i="28"/>
  <c r="G123" i="89"/>
  <c r="D124" i="89"/>
  <c r="E124" i="89"/>
  <c r="J124" i="76"/>
  <c r="J124" i="79"/>
  <c r="D129" i="58"/>
  <c r="G128" i="58"/>
  <c r="E129" i="58"/>
  <c r="J129" i="73"/>
  <c r="D124" i="92"/>
  <c r="G123" i="92"/>
  <c r="E124" i="92"/>
  <c r="I131" i="31"/>
  <c r="H131" i="31"/>
  <c r="G130" i="42"/>
  <c r="D131" i="42"/>
  <c r="E131" i="42"/>
  <c r="H121" i="93"/>
  <c r="I121" i="93"/>
  <c r="H120" i="99"/>
  <c r="I120" i="99"/>
  <c r="D127" i="68"/>
  <c r="G126" i="68"/>
  <c r="E127" i="68"/>
  <c r="G126" i="66"/>
  <c r="D127" i="66"/>
  <c r="E127" i="66"/>
  <c r="G131" i="19"/>
  <c r="D132" i="19"/>
  <c r="E132" i="19"/>
  <c r="B121" i="99"/>
  <c r="F121" i="99"/>
  <c r="J127" i="55"/>
  <c r="F131" i="44"/>
  <c r="B131" i="44"/>
  <c r="F127" i="60"/>
  <c r="B127" i="60"/>
  <c r="D131" i="74"/>
  <c r="G130" i="74"/>
  <c r="E131" i="74"/>
  <c r="F131" i="20"/>
  <c r="B131" i="20"/>
  <c r="B127" i="61"/>
  <c r="F127" i="61"/>
  <c r="B122" i="95"/>
  <c r="F122" i="95"/>
  <c r="G133" i="29"/>
  <c r="D134" i="29"/>
  <c r="E134" i="29"/>
  <c r="G131" i="17"/>
  <c r="D132" i="17"/>
  <c r="E132" i="17"/>
  <c r="G125" i="76"/>
  <c r="D126" i="76"/>
  <c r="E126" i="76"/>
  <c r="G125" i="79"/>
  <c r="D126" i="79"/>
  <c r="E126" i="79"/>
  <c r="G130" i="41"/>
  <c r="D131" i="41"/>
  <c r="E131" i="41"/>
  <c r="D128" i="59"/>
  <c r="G127" i="59"/>
  <c r="E128" i="59"/>
  <c r="D135" i="28"/>
  <c r="G134" i="28"/>
  <c r="E135" i="28"/>
  <c r="G124" i="86"/>
  <c r="D125" i="86"/>
  <c r="E125" i="86"/>
  <c r="G131" i="21"/>
  <c r="D132" i="21"/>
  <c r="E132" i="21"/>
  <c r="J127" i="56"/>
  <c r="D129" i="46"/>
  <c r="G128" i="46"/>
  <c r="E129" i="46"/>
  <c r="J127" i="54"/>
  <c r="G126" i="67"/>
  <c r="D127" i="67"/>
  <c r="E127" i="67"/>
  <c r="J130" i="34"/>
  <c r="B124" i="94"/>
  <c r="F124" i="94"/>
  <c r="J126" i="62"/>
  <c r="I131" i="23"/>
  <c r="H131" i="23"/>
  <c r="J125" i="67"/>
  <c r="I126" i="60"/>
  <c r="H126" i="60"/>
  <c r="J122" i="88"/>
  <c r="I130" i="20"/>
  <c r="H130" i="20"/>
  <c r="D124" i="87"/>
  <c r="G123" i="87"/>
  <c r="E124" i="87"/>
  <c r="I121" i="95"/>
  <c r="H121" i="95"/>
  <c r="J125" i="68"/>
  <c r="J125" i="66"/>
  <c r="G128" i="56"/>
  <c r="D129" i="56"/>
  <c r="E129" i="56"/>
  <c r="H130" i="18"/>
  <c r="I130" i="18"/>
  <c r="J130" i="18" s="1"/>
  <c r="J132" i="70"/>
  <c r="J124" i="75"/>
  <c r="D126" i="75"/>
  <c r="G125" i="75"/>
  <c r="E126" i="75"/>
  <c r="G123" i="90"/>
  <c r="D124" i="90"/>
  <c r="E124" i="90"/>
  <c r="D131" i="73"/>
  <c r="G130" i="73"/>
  <c r="E131" i="73"/>
  <c r="D131" i="39"/>
  <c r="G130" i="39"/>
  <c r="E131" i="39"/>
  <c r="D132" i="22"/>
  <c r="G131" i="22"/>
  <c r="E132" i="22"/>
  <c r="J129" i="39"/>
  <c r="J120" i="99" l="1"/>
  <c r="J131" i="31"/>
  <c r="J121" i="95"/>
  <c r="J126" i="60"/>
  <c r="J123" i="94"/>
  <c r="J130" i="44"/>
  <c r="B135" i="28"/>
  <c r="F135" i="28"/>
  <c r="F126" i="79"/>
  <c r="B126" i="79"/>
  <c r="D132" i="20"/>
  <c r="G131" i="20"/>
  <c r="E132" i="20"/>
  <c r="H126" i="66"/>
  <c r="I126" i="66"/>
  <c r="H123" i="89"/>
  <c r="I123" i="89"/>
  <c r="B129" i="57"/>
  <c r="F129" i="57"/>
  <c r="B133" i="71"/>
  <c r="F133" i="71"/>
  <c r="F126" i="78"/>
  <c r="B126" i="78"/>
  <c r="F124" i="96"/>
  <c r="B124" i="96"/>
  <c r="H123" i="84"/>
  <c r="I123" i="84"/>
  <c r="F129" i="72"/>
  <c r="B129" i="72"/>
  <c r="H130" i="43"/>
  <c r="I130" i="43"/>
  <c r="F127" i="67"/>
  <c r="B127" i="67"/>
  <c r="H125" i="78"/>
  <c r="I125" i="78"/>
  <c r="F132" i="3"/>
  <c r="B132" i="3"/>
  <c r="F122" i="98"/>
  <c r="B122" i="98"/>
  <c r="H123" i="90"/>
  <c r="I123" i="90"/>
  <c r="I123" i="87"/>
  <c r="H123" i="87"/>
  <c r="H126" i="67"/>
  <c r="I126" i="67"/>
  <c r="H131" i="21"/>
  <c r="I131" i="21"/>
  <c r="I127" i="59"/>
  <c r="H127" i="59"/>
  <c r="I133" i="29"/>
  <c r="H133" i="29"/>
  <c r="H130" i="74"/>
  <c r="I130" i="74"/>
  <c r="H126" i="68"/>
  <c r="I126" i="68"/>
  <c r="H130" i="42"/>
  <c r="I130" i="42"/>
  <c r="H128" i="58"/>
  <c r="I128" i="58"/>
  <c r="F129" i="55"/>
  <c r="B129" i="55"/>
  <c r="F134" i="69"/>
  <c r="B134" i="69"/>
  <c r="F130" i="45"/>
  <c r="B130" i="45"/>
  <c r="B132" i="34"/>
  <c r="F132" i="34"/>
  <c r="H131" i="3"/>
  <c r="I131" i="3"/>
  <c r="H121" i="98"/>
  <c r="I121" i="98"/>
  <c r="I124" i="85"/>
  <c r="H124" i="85"/>
  <c r="F125" i="83"/>
  <c r="B125" i="83"/>
  <c r="B127" i="65"/>
  <c r="F127" i="65"/>
  <c r="I125" i="79"/>
  <c r="H125" i="79"/>
  <c r="G132" i="23"/>
  <c r="D133" i="23"/>
  <c r="E133" i="23"/>
  <c r="H128" i="72"/>
  <c r="I128" i="72"/>
  <c r="J128" i="72" s="1"/>
  <c r="I124" i="83"/>
  <c r="H124" i="83"/>
  <c r="F131" i="43"/>
  <c r="B131" i="43"/>
  <c r="I130" i="39"/>
  <c r="H130" i="39"/>
  <c r="B129" i="56"/>
  <c r="F129" i="56"/>
  <c r="F124" i="87"/>
  <c r="B124" i="87"/>
  <c r="J131" i="23"/>
  <c r="F128" i="59"/>
  <c r="B128" i="59"/>
  <c r="B126" i="76"/>
  <c r="F126" i="76"/>
  <c r="D123" i="95"/>
  <c r="G122" i="95"/>
  <c r="E123" i="95"/>
  <c r="B131" i="74"/>
  <c r="F131" i="74"/>
  <c r="B127" i="68"/>
  <c r="F127" i="68"/>
  <c r="B129" i="58"/>
  <c r="F129" i="58"/>
  <c r="B125" i="81"/>
  <c r="F125" i="81"/>
  <c r="I128" i="55"/>
  <c r="H128" i="55"/>
  <c r="I131" i="34"/>
  <c r="H131" i="34"/>
  <c r="B134" i="27"/>
  <c r="F134" i="27"/>
  <c r="B125" i="85"/>
  <c r="F125" i="85"/>
  <c r="H126" i="65"/>
  <c r="I126" i="65"/>
  <c r="I132" i="24"/>
  <c r="H132" i="24"/>
  <c r="B124" i="90"/>
  <c r="F124" i="90"/>
  <c r="F132" i="21"/>
  <c r="B132" i="21"/>
  <c r="F134" i="29"/>
  <c r="B134" i="29"/>
  <c r="G121" i="99"/>
  <c r="D122" i="99"/>
  <c r="E122" i="99"/>
  <c r="F131" i="39"/>
  <c r="B131" i="39"/>
  <c r="H125" i="75"/>
  <c r="I125" i="75"/>
  <c r="B132" i="19"/>
  <c r="F132" i="19"/>
  <c r="H124" i="81"/>
  <c r="I124" i="81"/>
  <c r="F129" i="53"/>
  <c r="B129" i="53"/>
  <c r="D123" i="93"/>
  <c r="G122" i="93"/>
  <c r="E123" i="93"/>
  <c r="H133" i="27"/>
  <c r="I133" i="27"/>
  <c r="I128" i="54"/>
  <c r="H128" i="54"/>
  <c r="B124" i="91"/>
  <c r="F124" i="91"/>
  <c r="B128" i="64"/>
  <c r="F128" i="64"/>
  <c r="H123" i="88"/>
  <c r="I123" i="88"/>
  <c r="J123" i="88" s="1"/>
  <c r="F126" i="77"/>
  <c r="B126" i="77"/>
  <c r="B133" i="24"/>
  <c r="F133" i="24"/>
  <c r="F132" i="22"/>
  <c r="B132" i="22"/>
  <c r="F131" i="42"/>
  <c r="B131" i="42"/>
  <c r="H129" i="45"/>
  <c r="I129" i="45"/>
  <c r="J129" i="45" s="1"/>
  <c r="B125" i="86"/>
  <c r="F125" i="86"/>
  <c r="H133" i="30"/>
  <c r="I133" i="30"/>
  <c r="F126" i="75"/>
  <c r="B126" i="75"/>
  <c r="J130" i="20"/>
  <c r="G124" i="94"/>
  <c r="D125" i="94"/>
  <c r="E125" i="94"/>
  <c r="I128" i="46"/>
  <c r="H128" i="46"/>
  <c r="I124" i="86"/>
  <c r="H124" i="86"/>
  <c r="F131" i="41"/>
  <c r="B131" i="41"/>
  <c r="G127" i="61"/>
  <c r="D128" i="61"/>
  <c r="E128" i="61"/>
  <c r="G127" i="60"/>
  <c r="D128" i="60"/>
  <c r="E128" i="60"/>
  <c r="I131" i="19"/>
  <c r="H131" i="19"/>
  <c r="B134" i="30"/>
  <c r="F134" i="30"/>
  <c r="I124" i="82"/>
  <c r="H124" i="82"/>
  <c r="I128" i="53"/>
  <c r="H128" i="53"/>
  <c r="F125" i="80"/>
  <c r="B125" i="80"/>
  <c r="B129" i="54"/>
  <c r="F129" i="54"/>
  <c r="H123" i="91"/>
  <c r="I123" i="91"/>
  <c r="H127" i="64"/>
  <c r="I127" i="64"/>
  <c r="F133" i="32"/>
  <c r="B133" i="32"/>
  <c r="F124" i="88"/>
  <c r="B124" i="88"/>
  <c r="H125" i="77"/>
  <c r="I125" i="77"/>
  <c r="F122" i="97"/>
  <c r="B122" i="97"/>
  <c r="H131" i="22"/>
  <c r="I131" i="22"/>
  <c r="H133" i="69"/>
  <c r="I133" i="69"/>
  <c r="I128" i="56"/>
  <c r="H128" i="56"/>
  <c r="I125" i="76"/>
  <c r="H125" i="76"/>
  <c r="I130" i="73"/>
  <c r="H130" i="73"/>
  <c r="F129" i="46"/>
  <c r="B129" i="46"/>
  <c r="H130" i="41"/>
  <c r="I130" i="41"/>
  <c r="B132" i="17"/>
  <c r="F132" i="17"/>
  <c r="J121" i="93"/>
  <c r="I123" i="92"/>
  <c r="H123" i="92"/>
  <c r="J126" i="61"/>
  <c r="F125" i="82"/>
  <c r="B125" i="82"/>
  <c r="F134" i="70"/>
  <c r="B134" i="70"/>
  <c r="I124" i="80"/>
  <c r="H124" i="80"/>
  <c r="I127" i="62"/>
  <c r="H127" i="62"/>
  <c r="H132" i="32"/>
  <c r="I132" i="32"/>
  <c r="G132" i="31"/>
  <c r="D133" i="31"/>
  <c r="E133" i="31"/>
  <c r="G131" i="18"/>
  <c r="D132" i="18"/>
  <c r="E132" i="18"/>
  <c r="I121" i="97"/>
  <c r="H121" i="97"/>
  <c r="H127" i="63"/>
  <c r="I127" i="63"/>
  <c r="B131" i="73"/>
  <c r="F131" i="73"/>
  <c r="I134" i="28"/>
  <c r="H134" i="28"/>
  <c r="H131" i="17"/>
  <c r="I131" i="17"/>
  <c r="D132" i="44"/>
  <c r="G131" i="44"/>
  <c r="E132" i="44"/>
  <c r="F127" i="66"/>
  <c r="B127" i="66"/>
  <c r="F124" i="92"/>
  <c r="B124" i="92"/>
  <c r="B124" i="89"/>
  <c r="F124" i="89"/>
  <c r="I128" i="57"/>
  <c r="H128" i="57"/>
  <c r="H133" i="70"/>
  <c r="I133" i="70"/>
  <c r="J133" i="70" s="1"/>
  <c r="I132" i="71"/>
  <c r="H132" i="71"/>
  <c r="B128" i="62"/>
  <c r="F128" i="62"/>
  <c r="H123" i="96"/>
  <c r="I123" i="96"/>
  <c r="F124" i="84"/>
  <c r="B124" i="84"/>
  <c r="B128" i="63"/>
  <c r="F128" i="63"/>
  <c r="J134" i="28" l="1"/>
  <c r="J127" i="62"/>
  <c r="J131" i="22"/>
  <c r="J127" i="63"/>
  <c r="J130" i="42"/>
  <c r="J123" i="90"/>
  <c r="J123" i="89"/>
  <c r="J128" i="57"/>
  <c r="J131" i="34"/>
  <c r="J130" i="39"/>
  <c r="J131" i="17"/>
  <c r="J132" i="32"/>
  <c r="J130" i="41"/>
  <c r="J125" i="77"/>
  <c r="J123" i="91"/>
  <c r="J133" i="30"/>
  <c r="J126" i="65"/>
  <c r="J127" i="59"/>
  <c r="J128" i="53"/>
  <c r="J124" i="86"/>
  <c r="J132" i="71"/>
  <c r="J125" i="79"/>
  <c r="J125" i="76"/>
  <c r="J124" i="83"/>
  <c r="J131" i="3"/>
  <c r="J130" i="74"/>
  <c r="J126" i="67"/>
  <c r="J128" i="54"/>
  <c r="J124" i="81"/>
  <c r="J128" i="58"/>
  <c r="D125" i="88"/>
  <c r="G124" i="88"/>
  <c r="E125" i="88"/>
  <c r="D125" i="92"/>
  <c r="G124" i="92"/>
  <c r="E125" i="92"/>
  <c r="J133" i="69"/>
  <c r="G129" i="54"/>
  <c r="D130" i="54"/>
  <c r="E130" i="54"/>
  <c r="D135" i="30"/>
  <c r="G134" i="30"/>
  <c r="E135" i="30"/>
  <c r="F128" i="61"/>
  <c r="B128" i="61"/>
  <c r="G125" i="86"/>
  <c r="D126" i="86"/>
  <c r="E126" i="86"/>
  <c r="G133" i="24"/>
  <c r="D134" i="24"/>
  <c r="E134" i="24"/>
  <c r="G124" i="91"/>
  <c r="D125" i="91"/>
  <c r="E125" i="91"/>
  <c r="B123" i="93"/>
  <c r="F123" i="93"/>
  <c r="G125" i="85"/>
  <c r="D126" i="85"/>
  <c r="E126" i="85"/>
  <c r="G125" i="81"/>
  <c r="D126" i="81"/>
  <c r="E126" i="81"/>
  <c r="D135" i="69"/>
  <c r="G134" i="69"/>
  <c r="E135" i="69"/>
  <c r="G122" i="98"/>
  <c r="D123" i="98"/>
  <c r="E123" i="98"/>
  <c r="D127" i="78"/>
  <c r="G126" i="78"/>
  <c r="E127" i="78"/>
  <c r="F125" i="94"/>
  <c r="B125" i="94"/>
  <c r="D133" i="21"/>
  <c r="G132" i="21"/>
  <c r="E133" i="21"/>
  <c r="D125" i="87"/>
  <c r="G124" i="87"/>
  <c r="E125" i="87"/>
  <c r="G124" i="84"/>
  <c r="D125" i="84"/>
  <c r="E125" i="84"/>
  <c r="G127" i="66"/>
  <c r="D128" i="66"/>
  <c r="E128" i="66"/>
  <c r="G131" i="73"/>
  <c r="D132" i="73"/>
  <c r="E132" i="73"/>
  <c r="H131" i="18"/>
  <c r="I131" i="18"/>
  <c r="J123" i="92"/>
  <c r="H124" i="94"/>
  <c r="I124" i="94"/>
  <c r="G129" i="53"/>
  <c r="D130" i="53"/>
  <c r="E130" i="53"/>
  <c r="D132" i="39"/>
  <c r="G131" i="39"/>
  <c r="E132" i="39"/>
  <c r="G124" i="90"/>
  <c r="D125" i="90"/>
  <c r="E125" i="90"/>
  <c r="G134" i="27"/>
  <c r="D135" i="27"/>
  <c r="E135" i="27"/>
  <c r="D130" i="58"/>
  <c r="G129" i="58"/>
  <c r="E130" i="58"/>
  <c r="B123" i="95"/>
  <c r="F123" i="95"/>
  <c r="D130" i="56"/>
  <c r="G129" i="56"/>
  <c r="E130" i="56"/>
  <c r="D130" i="55"/>
  <c r="G129" i="55"/>
  <c r="E130" i="55"/>
  <c r="G132" i="3"/>
  <c r="D133" i="3"/>
  <c r="E133" i="3"/>
  <c r="D130" i="72"/>
  <c r="G129" i="72"/>
  <c r="E130" i="72"/>
  <c r="H131" i="20"/>
  <c r="I131" i="20"/>
  <c r="D134" i="71"/>
  <c r="G133" i="71"/>
  <c r="E134" i="71"/>
  <c r="J123" i="96"/>
  <c r="J124" i="80"/>
  <c r="J130" i="73"/>
  <c r="G133" i="32"/>
  <c r="D134" i="32"/>
  <c r="E134" i="32"/>
  <c r="G125" i="80"/>
  <c r="D126" i="80"/>
  <c r="E126" i="80"/>
  <c r="J131" i="19"/>
  <c r="G131" i="41"/>
  <c r="D132" i="41"/>
  <c r="E132" i="41"/>
  <c r="D127" i="77"/>
  <c r="G126" i="77"/>
  <c r="E127" i="77"/>
  <c r="G126" i="76"/>
  <c r="D127" i="76"/>
  <c r="E127" i="76"/>
  <c r="G132" i="34"/>
  <c r="D133" i="34"/>
  <c r="E133" i="34"/>
  <c r="J125" i="78"/>
  <c r="J123" i="84"/>
  <c r="G129" i="57"/>
  <c r="D130" i="57"/>
  <c r="E130" i="57"/>
  <c r="F132" i="20"/>
  <c r="B132" i="20"/>
  <c r="G129" i="46"/>
  <c r="D130" i="46"/>
  <c r="E130" i="46"/>
  <c r="H122" i="95"/>
  <c r="I122" i="95"/>
  <c r="I131" i="44"/>
  <c r="H131" i="44"/>
  <c r="F133" i="31"/>
  <c r="B133" i="31"/>
  <c r="G132" i="17"/>
  <c r="D133" i="17"/>
  <c r="E133" i="17"/>
  <c r="J127" i="64"/>
  <c r="J133" i="27"/>
  <c r="F122" i="99"/>
  <c r="B122" i="99"/>
  <c r="G127" i="68"/>
  <c r="D128" i="68"/>
  <c r="E128" i="68"/>
  <c r="D126" i="83"/>
  <c r="G125" i="83"/>
  <c r="E126" i="83"/>
  <c r="J133" i="29"/>
  <c r="J123" i="87"/>
  <c r="G127" i="65"/>
  <c r="D128" i="65"/>
  <c r="E128" i="65"/>
  <c r="G128" i="62"/>
  <c r="D129" i="62"/>
  <c r="E129" i="62"/>
  <c r="G124" i="89"/>
  <c r="D125" i="89"/>
  <c r="E125" i="89"/>
  <c r="B132" i="44"/>
  <c r="F132" i="44"/>
  <c r="H132" i="31"/>
  <c r="I132" i="31"/>
  <c r="G134" i="70"/>
  <c r="D135" i="70"/>
  <c r="E135" i="70"/>
  <c r="D123" i="97"/>
  <c r="G122" i="97"/>
  <c r="E123" i="97"/>
  <c r="F128" i="60"/>
  <c r="B128" i="60"/>
  <c r="G126" i="75"/>
  <c r="D127" i="75"/>
  <c r="E127" i="75"/>
  <c r="D132" i="42"/>
  <c r="G131" i="42"/>
  <c r="E132" i="42"/>
  <c r="D133" i="19"/>
  <c r="G132" i="19"/>
  <c r="E133" i="19"/>
  <c r="I121" i="99"/>
  <c r="H121" i="99"/>
  <c r="J132" i="24"/>
  <c r="B133" i="23"/>
  <c r="F133" i="23"/>
  <c r="G126" i="79"/>
  <c r="D127" i="79"/>
  <c r="E127" i="79"/>
  <c r="F132" i="18"/>
  <c r="B132" i="18"/>
  <c r="H127" i="61"/>
  <c r="I127" i="61"/>
  <c r="J127" i="61" s="1"/>
  <c r="I127" i="60"/>
  <c r="H127" i="60"/>
  <c r="G128" i="64"/>
  <c r="D129" i="64"/>
  <c r="E129" i="64"/>
  <c r="D132" i="74"/>
  <c r="G131" i="74"/>
  <c r="E132" i="74"/>
  <c r="D129" i="59"/>
  <c r="G128" i="59"/>
  <c r="E129" i="59"/>
  <c r="I132" i="23"/>
  <c r="H132" i="23"/>
  <c r="J124" i="85"/>
  <c r="G130" i="45"/>
  <c r="D131" i="45"/>
  <c r="E131" i="45"/>
  <c r="G127" i="67"/>
  <c r="D128" i="67"/>
  <c r="E128" i="67"/>
  <c r="G124" i="96"/>
  <c r="D125" i="96"/>
  <c r="E125" i="96"/>
  <c r="D136" i="28"/>
  <c r="G135" i="28"/>
  <c r="E136" i="28"/>
  <c r="G128" i="63"/>
  <c r="D129" i="63"/>
  <c r="E129" i="63"/>
  <c r="J121" i="97"/>
  <c r="D126" i="82"/>
  <c r="G125" i="82"/>
  <c r="E126" i="82"/>
  <c r="J128" i="56"/>
  <c r="J124" i="82"/>
  <c r="J128" i="46"/>
  <c r="D133" i="22"/>
  <c r="G132" i="22"/>
  <c r="E133" i="22"/>
  <c r="I122" i="93"/>
  <c r="H122" i="93"/>
  <c r="J125" i="75"/>
  <c r="D135" i="29"/>
  <c r="G134" i="29"/>
  <c r="E135" i="29"/>
  <c r="J128" i="55"/>
  <c r="D132" i="43"/>
  <c r="G131" i="43"/>
  <c r="E132" i="43"/>
  <c r="J121" i="98"/>
  <c r="J126" i="68"/>
  <c r="J131" i="21"/>
  <c r="J130" i="43"/>
  <c r="J126" i="66"/>
  <c r="J127" i="60" l="1"/>
  <c r="J132" i="31"/>
  <c r="J122" i="95"/>
  <c r="J131" i="20"/>
  <c r="J122" i="93"/>
  <c r="J124" i="94"/>
  <c r="J132" i="23"/>
  <c r="J131" i="44"/>
  <c r="J131" i="18"/>
  <c r="F128" i="65"/>
  <c r="B128" i="65"/>
  <c r="B128" i="68"/>
  <c r="F128" i="68"/>
  <c r="I132" i="17"/>
  <c r="H132" i="17"/>
  <c r="B130" i="46"/>
  <c r="F130" i="46"/>
  <c r="H126" i="77"/>
  <c r="I126" i="77"/>
  <c r="I125" i="80"/>
  <c r="H125" i="80"/>
  <c r="I133" i="71"/>
  <c r="H133" i="71"/>
  <c r="F133" i="3"/>
  <c r="B133" i="3"/>
  <c r="D124" i="95"/>
  <c r="G123" i="95"/>
  <c r="E124" i="95"/>
  <c r="I129" i="53"/>
  <c r="H129" i="53"/>
  <c r="H131" i="73"/>
  <c r="I131" i="73"/>
  <c r="H124" i="87"/>
  <c r="I124" i="87"/>
  <c r="I126" i="78"/>
  <c r="H126" i="78"/>
  <c r="H125" i="86"/>
  <c r="I125" i="86"/>
  <c r="I129" i="54"/>
  <c r="H129" i="54"/>
  <c r="H125" i="82"/>
  <c r="I125" i="82"/>
  <c r="I130" i="45"/>
  <c r="H130" i="45"/>
  <c r="I132" i="3"/>
  <c r="H132" i="3"/>
  <c r="F125" i="87"/>
  <c r="B125" i="87"/>
  <c r="F126" i="81"/>
  <c r="B126" i="81"/>
  <c r="B125" i="89"/>
  <c r="F125" i="89"/>
  <c r="D134" i="31"/>
  <c r="G133" i="31"/>
  <c r="E134" i="31"/>
  <c r="F133" i="34"/>
  <c r="B133" i="34"/>
  <c r="F134" i="32"/>
  <c r="B134" i="32"/>
  <c r="I124" i="90"/>
  <c r="H124" i="90"/>
  <c r="F128" i="66"/>
  <c r="B128" i="66"/>
  <c r="I125" i="81"/>
  <c r="H125" i="81"/>
  <c r="H124" i="91"/>
  <c r="I124" i="91"/>
  <c r="D129" i="61"/>
  <c r="G128" i="61"/>
  <c r="E129" i="61"/>
  <c r="B131" i="45"/>
  <c r="F131" i="45"/>
  <c r="H122" i="97"/>
  <c r="I122" i="97"/>
  <c r="F126" i="82"/>
  <c r="B126" i="82"/>
  <c r="F123" i="97"/>
  <c r="B123" i="97"/>
  <c r="H127" i="65"/>
  <c r="I127" i="65"/>
  <c r="I129" i="46"/>
  <c r="H129" i="46"/>
  <c r="B134" i="71"/>
  <c r="F134" i="71"/>
  <c r="F125" i="90"/>
  <c r="B125" i="90"/>
  <c r="B127" i="78"/>
  <c r="F127" i="78"/>
  <c r="F125" i="91"/>
  <c r="B125" i="91"/>
  <c r="H132" i="22"/>
  <c r="I132" i="22"/>
  <c r="B125" i="96"/>
  <c r="F125" i="96"/>
  <c r="F132" i="74"/>
  <c r="B132" i="74"/>
  <c r="B133" i="22"/>
  <c r="F133" i="22"/>
  <c r="I124" i="96"/>
  <c r="H124" i="96"/>
  <c r="G132" i="18"/>
  <c r="D133" i="18"/>
  <c r="E133" i="18"/>
  <c r="J121" i="99"/>
  <c r="B127" i="75"/>
  <c r="F127" i="75"/>
  <c r="B135" i="70"/>
  <c r="F135" i="70"/>
  <c r="H124" i="89"/>
  <c r="I124" i="89"/>
  <c r="D123" i="99"/>
  <c r="G122" i="99"/>
  <c r="E123" i="99"/>
  <c r="G132" i="20"/>
  <c r="D133" i="20"/>
  <c r="E133" i="20"/>
  <c r="H132" i="34"/>
  <c r="I132" i="34"/>
  <c r="B132" i="41"/>
  <c r="F132" i="41"/>
  <c r="I133" i="32"/>
  <c r="H133" i="32"/>
  <c r="I129" i="55"/>
  <c r="H129" i="55"/>
  <c r="I129" i="58"/>
  <c r="H129" i="58"/>
  <c r="H127" i="66"/>
  <c r="I127" i="66"/>
  <c r="I132" i="21"/>
  <c r="H132" i="21"/>
  <c r="F123" i="98"/>
  <c r="B123" i="98"/>
  <c r="I124" i="92"/>
  <c r="H124" i="92"/>
  <c r="H131" i="74"/>
  <c r="I131" i="74"/>
  <c r="F127" i="77"/>
  <c r="B127" i="77"/>
  <c r="I134" i="29"/>
  <c r="H134" i="29"/>
  <c r="B129" i="63"/>
  <c r="F129" i="63"/>
  <c r="H126" i="75"/>
  <c r="I126" i="75"/>
  <c r="F130" i="55"/>
  <c r="B130" i="55"/>
  <c r="B130" i="58"/>
  <c r="F130" i="58"/>
  <c r="F133" i="21"/>
  <c r="B133" i="21"/>
  <c r="I122" i="98"/>
  <c r="H122" i="98"/>
  <c r="F126" i="85"/>
  <c r="B126" i="85"/>
  <c r="F134" i="24"/>
  <c r="B134" i="24"/>
  <c r="I134" i="30"/>
  <c r="H134" i="30"/>
  <c r="B125" i="92"/>
  <c r="F125" i="92"/>
  <c r="H131" i="43"/>
  <c r="I131" i="43"/>
  <c r="B132" i="42"/>
  <c r="F132" i="42"/>
  <c r="H127" i="68"/>
  <c r="I127" i="68"/>
  <c r="B129" i="64"/>
  <c r="F129" i="64"/>
  <c r="I134" i="70"/>
  <c r="H134" i="70"/>
  <c r="F135" i="29"/>
  <c r="B135" i="29"/>
  <c r="B128" i="67"/>
  <c r="F128" i="67"/>
  <c r="F127" i="79"/>
  <c r="B127" i="79"/>
  <c r="B129" i="62"/>
  <c r="F129" i="62"/>
  <c r="I125" i="83"/>
  <c r="H125" i="83"/>
  <c r="F130" i="57"/>
  <c r="B130" i="57"/>
  <c r="B127" i="76"/>
  <c r="F127" i="76"/>
  <c r="I129" i="72"/>
  <c r="H129" i="72"/>
  <c r="F132" i="39"/>
  <c r="B132" i="39"/>
  <c r="F125" i="84"/>
  <c r="B125" i="84"/>
  <c r="H125" i="85"/>
  <c r="I125" i="85"/>
  <c r="J125" i="85" s="1"/>
  <c r="H133" i="24"/>
  <c r="I133" i="24"/>
  <c r="B135" i="30"/>
  <c r="F135" i="30"/>
  <c r="H128" i="63"/>
  <c r="I128" i="63"/>
  <c r="I128" i="64"/>
  <c r="H128" i="64"/>
  <c r="H132" i="19"/>
  <c r="I132" i="19"/>
  <c r="I127" i="67"/>
  <c r="H127" i="67"/>
  <c r="I128" i="59"/>
  <c r="H128" i="59"/>
  <c r="H126" i="79"/>
  <c r="I126" i="79"/>
  <c r="J126" i="79" s="1"/>
  <c r="F133" i="19"/>
  <c r="B133" i="19"/>
  <c r="G128" i="60"/>
  <c r="D129" i="60"/>
  <c r="E129" i="60"/>
  <c r="H128" i="62"/>
  <c r="I128" i="62"/>
  <c r="F126" i="83"/>
  <c r="B126" i="83"/>
  <c r="I129" i="57"/>
  <c r="H129" i="57"/>
  <c r="H126" i="76"/>
  <c r="I126" i="76"/>
  <c r="F130" i="72"/>
  <c r="B130" i="72"/>
  <c r="I129" i="56"/>
  <c r="H129" i="56"/>
  <c r="B135" i="27"/>
  <c r="F135" i="27"/>
  <c r="H124" i="84"/>
  <c r="I124" i="84"/>
  <c r="G125" i="94"/>
  <c r="D126" i="94"/>
  <c r="E126" i="94"/>
  <c r="H134" i="69"/>
  <c r="I134" i="69"/>
  <c r="D124" i="93"/>
  <c r="G123" i="93"/>
  <c r="E124" i="93"/>
  <c r="H124" i="88"/>
  <c r="I124" i="88"/>
  <c r="F136" i="28"/>
  <c r="B136" i="28"/>
  <c r="H131" i="42"/>
  <c r="I131" i="42"/>
  <c r="B132" i="43"/>
  <c r="F132" i="43"/>
  <c r="H131" i="41"/>
  <c r="I131" i="41"/>
  <c r="H131" i="39"/>
  <c r="I131" i="39"/>
  <c r="I135" i="28"/>
  <c r="H135" i="28"/>
  <c r="B129" i="59"/>
  <c r="F129" i="59"/>
  <c r="D134" i="23"/>
  <c r="G133" i="23"/>
  <c r="E134" i="23"/>
  <c r="D133" i="44"/>
  <c r="G132" i="44"/>
  <c r="E133" i="44"/>
  <c r="F133" i="17"/>
  <c r="B133" i="17"/>
  <c r="F126" i="80"/>
  <c r="B126" i="80"/>
  <c r="B130" i="56"/>
  <c r="F130" i="56"/>
  <c r="H134" i="27"/>
  <c r="I134" i="27"/>
  <c r="F130" i="53"/>
  <c r="B130" i="53"/>
  <c r="F132" i="73"/>
  <c r="B132" i="73"/>
  <c r="F135" i="69"/>
  <c r="B135" i="69"/>
  <c r="F126" i="86"/>
  <c r="B126" i="86"/>
  <c r="B130" i="54"/>
  <c r="F130" i="54"/>
  <c r="F125" i="88"/>
  <c r="B125" i="88"/>
  <c r="J132" i="22" l="1"/>
  <c r="J124" i="90"/>
  <c r="J134" i="27"/>
  <c r="J131" i="42"/>
  <c r="J126" i="77"/>
  <c r="J126" i="75"/>
  <c r="J131" i="74"/>
  <c r="J127" i="66"/>
  <c r="J125" i="86"/>
  <c r="J125" i="80"/>
  <c r="J129" i="46"/>
  <c r="J129" i="72"/>
  <c r="J132" i="21"/>
  <c r="J129" i="56"/>
  <c r="J127" i="65"/>
  <c r="J125" i="81"/>
  <c r="J131" i="73"/>
  <c r="J134" i="70"/>
  <c r="J133" i="71"/>
  <c r="J133" i="32"/>
  <c r="J124" i="84"/>
  <c r="J126" i="76"/>
  <c r="J128" i="59"/>
  <c r="J134" i="30"/>
  <c r="J124" i="92"/>
  <c r="J129" i="58"/>
  <c r="D137" i="28"/>
  <c r="G136" i="28"/>
  <c r="E137" i="28"/>
  <c r="G127" i="76"/>
  <c r="D128" i="76"/>
  <c r="E128" i="76"/>
  <c r="B134" i="23"/>
  <c r="F134" i="23"/>
  <c r="D131" i="54"/>
  <c r="G130" i="54"/>
  <c r="E131" i="54"/>
  <c r="G129" i="59"/>
  <c r="D130" i="59"/>
  <c r="E130" i="59"/>
  <c r="G130" i="56"/>
  <c r="D131" i="56"/>
  <c r="E131" i="56"/>
  <c r="F133" i="44"/>
  <c r="B133" i="44"/>
  <c r="J131" i="39"/>
  <c r="G133" i="19"/>
  <c r="D134" i="19"/>
  <c r="E134" i="19"/>
  <c r="G126" i="85"/>
  <c r="D127" i="85"/>
  <c r="E127" i="85"/>
  <c r="D131" i="55"/>
  <c r="G130" i="55"/>
  <c r="E131" i="55"/>
  <c r="D128" i="77"/>
  <c r="G127" i="77"/>
  <c r="E128" i="77"/>
  <c r="G125" i="91"/>
  <c r="D126" i="91"/>
  <c r="E126" i="91"/>
  <c r="D127" i="81"/>
  <c r="G126" i="81"/>
  <c r="E127" i="81"/>
  <c r="D131" i="46"/>
  <c r="G130" i="46"/>
  <c r="E131" i="46"/>
  <c r="G135" i="69"/>
  <c r="D136" i="69"/>
  <c r="E136" i="69"/>
  <c r="G125" i="92"/>
  <c r="D126" i="92"/>
  <c r="E126" i="92"/>
  <c r="H122" i="99"/>
  <c r="I122" i="99"/>
  <c r="G131" i="45"/>
  <c r="D132" i="45"/>
  <c r="E132" i="45"/>
  <c r="G133" i="34"/>
  <c r="D134" i="34"/>
  <c r="E134" i="34"/>
  <c r="D134" i="3"/>
  <c r="G133" i="3"/>
  <c r="E134" i="3"/>
  <c r="I133" i="23"/>
  <c r="H133" i="23"/>
  <c r="J131" i="41"/>
  <c r="J124" i="88"/>
  <c r="B126" i="94"/>
  <c r="F126" i="94"/>
  <c r="J128" i="62"/>
  <c r="J128" i="64"/>
  <c r="G127" i="79"/>
  <c r="D128" i="79"/>
  <c r="E128" i="79"/>
  <c r="J122" i="98"/>
  <c r="B123" i="99"/>
  <c r="F123" i="99"/>
  <c r="D133" i="74"/>
  <c r="G132" i="74"/>
  <c r="E133" i="74"/>
  <c r="G125" i="87"/>
  <c r="D126" i="87"/>
  <c r="E126" i="87"/>
  <c r="J129" i="54"/>
  <c r="H125" i="94"/>
  <c r="I125" i="94"/>
  <c r="D131" i="72"/>
  <c r="G130" i="72"/>
  <c r="E131" i="72"/>
  <c r="J128" i="63"/>
  <c r="G128" i="67"/>
  <c r="D129" i="67"/>
  <c r="E129" i="67"/>
  <c r="J127" i="68"/>
  <c r="D130" i="63"/>
  <c r="G129" i="63"/>
  <c r="E130" i="63"/>
  <c r="J132" i="34"/>
  <c r="J124" i="89"/>
  <c r="F133" i="18"/>
  <c r="B133" i="18"/>
  <c r="D126" i="96"/>
  <c r="G125" i="96"/>
  <c r="E126" i="96"/>
  <c r="G128" i="66"/>
  <c r="D129" i="66"/>
  <c r="E129" i="66"/>
  <c r="I133" i="31"/>
  <c r="H133" i="31"/>
  <c r="J132" i="17"/>
  <c r="D130" i="64"/>
  <c r="G129" i="64"/>
  <c r="E130" i="64"/>
  <c r="G125" i="88"/>
  <c r="D126" i="88"/>
  <c r="E126" i="88"/>
  <c r="G126" i="80"/>
  <c r="D127" i="80"/>
  <c r="E127" i="80"/>
  <c r="G125" i="84"/>
  <c r="D126" i="84"/>
  <c r="E126" i="84"/>
  <c r="H132" i="18"/>
  <c r="I132" i="18"/>
  <c r="G125" i="90"/>
  <c r="D126" i="90"/>
  <c r="E126" i="90"/>
  <c r="G123" i="97"/>
  <c r="D124" i="97"/>
  <c r="E124" i="97"/>
  <c r="I128" i="61"/>
  <c r="H128" i="61"/>
  <c r="B134" i="31"/>
  <c r="F134" i="31"/>
  <c r="J132" i="3"/>
  <c r="J129" i="53"/>
  <c r="D129" i="68"/>
  <c r="G128" i="68"/>
  <c r="E129" i="68"/>
  <c r="D131" i="53"/>
  <c r="G130" i="53"/>
  <c r="E131" i="53"/>
  <c r="G133" i="17"/>
  <c r="D134" i="17"/>
  <c r="E134" i="17"/>
  <c r="H123" i="93"/>
  <c r="I123" i="93"/>
  <c r="B129" i="60"/>
  <c r="F129" i="60"/>
  <c r="D136" i="30"/>
  <c r="G135" i="30"/>
  <c r="E136" i="30"/>
  <c r="G132" i="42"/>
  <c r="D133" i="42"/>
  <c r="E133" i="42"/>
  <c r="G130" i="58"/>
  <c r="D131" i="58"/>
  <c r="E131" i="58"/>
  <c r="D136" i="70"/>
  <c r="G135" i="70"/>
  <c r="E136" i="70"/>
  <c r="G134" i="71"/>
  <c r="D135" i="71"/>
  <c r="E135" i="71"/>
  <c r="F129" i="61"/>
  <c r="B129" i="61"/>
  <c r="D126" i="89"/>
  <c r="G125" i="89"/>
  <c r="E126" i="89"/>
  <c r="D127" i="83"/>
  <c r="G126" i="83"/>
  <c r="E127" i="83"/>
  <c r="D133" i="41"/>
  <c r="G132" i="41"/>
  <c r="E133" i="41"/>
  <c r="D133" i="43"/>
  <c r="G132" i="43"/>
  <c r="E133" i="43"/>
  <c r="D131" i="57"/>
  <c r="G130" i="57"/>
  <c r="E131" i="57"/>
  <c r="B124" i="93"/>
  <c r="F124" i="93"/>
  <c r="I128" i="60"/>
  <c r="H128" i="60"/>
  <c r="J127" i="67"/>
  <c r="G132" i="39"/>
  <c r="D133" i="39"/>
  <c r="E133" i="39"/>
  <c r="J125" i="83"/>
  <c r="D136" i="29"/>
  <c r="G135" i="29"/>
  <c r="E136" i="29"/>
  <c r="G134" i="24"/>
  <c r="D135" i="24"/>
  <c r="E135" i="24"/>
  <c r="J134" i="29"/>
  <c r="G123" i="98"/>
  <c r="D124" i="98"/>
  <c r="E124" i="98"/>
  <c r="J129" i="55"/>
  <c r="F133" i="20"/>
  <c r="B133" i="20"/>
  <c r="J124" i="96"/>
  <c r="G126" i="82"/>
  <c r="D127" i="82"/>
  <c r="E127" i="82"/>
  <c r="J124" i="91"/>
  <c r="J130" i="45"/>
  <c r="J126" i="78"/>
  <c r="H123" i="95"/>
  <c r="I123" i="95"/>
  <c r="G127" i="78"/>
  <c r="D128" i="78"/>
  <c r="E128" i="78"/>
  <c r="D133" i="73"/>
  <c r="G132" i="73"/>
  <c r="E133" i="73"/>
  <c r="G133" i="21"/>
  <c r="D134" i="21"/>
  <c r="E134" i="21"/>
  <c r="D136" i="27"/>
  <c r="G135" i="27"/>
  <c r="E136" i="27"/>
  <c r="G126" i="86"/>
  <c r="D127" i="86"/>
  <c r="E127" i="86"/>
  <c r="H132" i="44"/>
  <c r="I132" i="44"/>
  <c r="J135" i="28"/>
  <c r="J134" i="69"/>
  <c r="J129" i="57"/>
  <c r="J132" i="19"/>
  <c r="J133" i="24"/>
  <c r="G129" i="62"/>
  <c r="D130" i="62"/>
  <c r="E130" i="62"/>
  <c r="J131" i="43"/>
  <c r="H132" i="20"/>
  <c r="I132" i="20"/>
  <c r="D128" i="75"/>
  <c r="G127" i="75"/>
  <c r="E128" i="75"/>
  <c r="D134" i="22"/>
  <c r="G133" i="22"/>
  <c r="E134" i="22"/>
  <c r="J122" i="97"/>
  <c r="D135" i="32"/>
  <c r="G134" i="32"/>
  <c r="E135" i="32"/>
  <c r="J125" i="82"/>
  <c r="J124" i="87"/>
  <c r="B124" i="95"/>
  <c r="F124" i="95"/>
  <c r="D129" i="65"/>
  <c r="G128" i="65"/>
  <c r="E129" i="65"/>
  <c r="J123" i="95" l="1"/>
  <c r="J132" i="18"/>
  <c r="J133" i="31"/>
  <c r="J132" i="44"/>
  <c r="J133" i="23"/>
  <c r="J128" i="60"/>
  <c r="J125" i="94"/>
  <c r="I127" i="78"/>
  <c r="H127" i="78"/>
  <c r="I126" i="82"/>
  <c r="H126" i="82"/>
  <c r="F133" i="41"/>
  <c r="B133" i="41"/>
  <c r="G129" i="61"/>
  <c r="D130" i="61"/>
  <c r="E130" i="61"/>
  <c r="B131" i="58"/>
  <c r="F131" i="58"/>
  <c r="G129" i="60"/>
  <c r="D130" i="60"/>
  <c r="E130" i="60"/>
  <c r="H130" i="53"/>
  <c r="I130" i="53"/>
  <c r="H125" i="90"/>
  <c r="I125" i="90"/>
  <c r="I126" i="80"/>
  <c r="H126" i="80"/>
  <c r="G123" i="99"/>
  <c r="D124" i="99"/>
  <c r="E124" i="99"/>
  <c r="G126" i="94"/>
  <c r="D127" i="94"/>
  <c r="E127" i="94"/>
  <c r="F134" i="3"/>
  <c r="B134" i="3"/>
  <c r="H130" i="46"/>
  <c r="I130" i="46"/>
  <c r="H126" i="85"/>
  <c r="I126" i="85"/>
  <c r="J126" i="85" s="1"/>
  <c r="F131" i="56"/>
  <c r="B131" i="56"/>
  <c r="D135" i="23"/>
  <c r="G134" i="23"/>
  <c r="E135" i="23"/>
  <c r="H133" i="22"/>
  <c r="I133" i="22"/>
  <c r="B134" i="21"/>
  <c r="F134" i="21"/>
  <c r="B133" i="39"/>
  <c r="F133" i="39"/>
  <c r="B129" i="67"/>
  <c r="F129" i="67"/>
  <c r="F131" i="46"/>
  <c r="B131" i="46"/>
  <c r="H132" i="39"/>
  <c r="I132" i="39"/>
  <c r="B131" i="57"/>
  <c r="F131" i="57"/>
  <c r="I126" i="83"/>
  <c r="J126" i="83" s="1"/>
  <c r="H126" i="83"/>
  <c r="F135" i="71"/>
  <c r="B135" i="71"/>
  <c r="J123" i="93"/>
  <c r="J128" i="61"/>
  <c r="B126" i="88"/>
  <c r="F126" i="88"/>
  <c r="H128" i="67"/>
  <c r="I128" i="67"/>
  <c r="F134" i="34"/>
  <c r="B134" i="34"/>
  <c r="B126" i="92"/>
  <c r="F126" i="92"/>
  <c r="B128" i="77"/>
  <c r="F128" i="77"/>
  <c r="B134" i="19"/>
  <c r="F134" i="19"/>
  <c r="F130" i="62"/>
  <c r="B130" i="62"/>
  <c r="H130" i="56"/>
  <c r="I130" i="56"/>
  <c r="I127" i="75"/>
  <c r="H127" i="75"/>
  <c r="B127" i="86"/>
  <c r="F127" i="86"/>
  <c r="G133" i="20"/>
  <c r="D134" i="20"/>
  <c r="E134" i="20"/>
  <c r="I134" i="24"/>
  <c r="H134" i="24"/>
  <c r="B127" i="83"/>
  <c r="F127" i="83"/>
  <c r="H134" i="71"/>
  <c r="I134" i="71"/>
  <c r="F133" i="42"/>
  <c r="B133" i="42"/>
  <c r="H128" i="68"/>
  <c r="I128" i="68"/>
  <c r="I125" i="88"/>
  <c r="H125" i="88"/>
  <c r="F129" i="66"/>
  <c r="B129" i="66"/>
  <c r="F126" i="87"/>
  <c r="B126" i="87"/>
  <c r="I133" i="34"/>
  <c r="H133" i="34"/>
  <c r="I125" i="92"/>
  <c r="H125" i="92"/>
  <c r="H126" i="81"/>
  <c r="I126" i="81"/>
  <c r="J126" i="81" s="1"/>
  <c r="I133" i="19"/>
  <c r="H133" i="19"/>
  <c r="B130" i="59"/>
  <c r="F130" i="59"/>
  <c r="F128" i="76"/>
  <c r="B128" i="76"/>
  <c r="I135" i="27"/>
  <c r="H135" i="27"/>
  <c r="F134" i="22"/>
  <c r="B134" i="22"/>
  <c r="I130" i="57"/>
  <c r="H130" i="57"/>
  <c r="I130" i="58"/>
  <c r="H130" i="58"/>
  <c r="H133" i="21"/>
  <c r="I133" i="21"/>
  <c r="F135" i="24"/>
  <c r="B135" i="24"/>
  <c r="H134" i="32"/>
  <c r="I134" i="32"/>
  <c r="F128" i="75"/>
  <c r="B128" i="75"/>
  <c r="I126" i="86"/>
  <c r="H126" i="86"/>
  <c r="I132" i="73"/>
  <c r="H132" i="73"/>
  <c r="I132" i="43"/>
  <c r="H132" i="43"/>
  <c r="H132" i="42"/>
  <c r="I132" i="42"/>
  <c r="F129" i="68"/>
  <c r="B129" i="68"/>
  <c r="F124" i="97"/>
  <c r="B124" i="97"/>
  <c r="F126" i="84"/>
  <c r="B126" i="84"/>
  <c r="H128" i="66"/>
  <c r="I128" i="66"/>
  <c r="H125" i="87"/>
  <c r="I125" i="87"/>
  <c r="J125" i="87" s="1"/>
  <c r="F128" i="79"/>
  <c r="B128" i="79"/>
  <c r="F127" i="81"/>
  <c r="B127" i="81"/>
  <c r="H130" i="55"/>
  <c r="I130" i="55"/>
  <c r="H129" i="59"/>
  <c r="I129" i="59"/>
  <c r="J129" i="59" s="1"/>
  <c r="H127" i="76"/>
  <c r="I127" i="76"/>
  <c r="F131" i="53"/>
  <c r="B131" i="53"/>
  <c r="D134" i="18"/>
  <c r="G133" i="18"/>
  <c r="E134" i="18"/>
  <c r="H127" i="77"/>
  <c r="I127" i="77"/>
  <c r="I129" i="62"/>
  <c r="H129" i="62"/>
  <c r="I128" i="65"/>
  <c r="H128" i="65"/>
  <c r="F135" i="32"/>
  <c r="B135" i="32"/>
  <c r="J132" i="20"/>
  <c r="F133" i="73"/>
  <c r="B133" i="73"/>
  <c r="I135" i="29"/>
  <c r="H135" i="29"/>
  <c r="F133" i="43"/>
  <c r="B133" i="43"/>
  <c r="I125" i="89"/>
  <c r="H125" i="89"/>
  <c r="H135" i="70"/>
  <c r="I135" i="70"/>
  <c r="F134" i="17"/>
  <c r="B134" i="17"/>
  <c r="I123" i="97"/>
  <c r="H123" i="97"/>
  <c r="I125" i="84"/>
  <c r="H125" i="84"/>
  <c r="I129" i="64"/>
  <c r="H129" i="64"/>
  <c r="H129" i="63"/>
  <c r="I129" i="63"/>
  <c r="H130" i="72"/>
  <c r="I130" i="72"/>
  <c r="J130" i="72" s="1"/>
  <c r="H127" i="79"/>
  <c r="I127" i="79"/>
  <c r="B132" i="45"/>
  <c r="F132" i="45"/>
  <c r="B136" i="69"/>
  <c r="F136" i="69"/>
  <c r="B131" i="55"/>
  <c r="F131" i="55"/>
  <c r="B136" i="29"/>
  <c r="F136" i="29"/>
  <c r="D125" i="93"/>
  <c r="G124" i="93"/>
  <c r="E125" i="93"/>
  <c r="F126" i="89"/>
  <c r="B126" i="89"/>
  <c r="F136" i="70"/>
  <c r="B136" i="70"/>
  <c r="H135" i="30"/>
  <c r="I135" i="30"/>
  <c r="I133" i="17"/>
  <c r="H133" i="17"/>
  <c r="B130" i="64"/>
  <c r="F130" i="64"/>
  <c r="I125" i="96"/>
  <c r="J125" i="96" s="1"/>
  <c r="H125" i="96"/>
  <c r="F130" i="63"/>
  <c r="B130" i="63"/>
  <c r="B131" i="72"/>
  <c r="F131" i="72"/>
  <c r="H132" i="74"/>
  <c r="I132" i="74"/>
  <c r="H131" i="45"/>
  <c r="I131" i="45"/>
  <c r="H135" i="69"/>
  <c r="I135" i="69"/>
  <c r="F126" i="91"/>
  <c r="B126" i="91"/>
  <c r="G133" i="44"/>
  <c r="D134" i="44"/>
  <c r="E134" i="44"/>
  <c r="I130" i="54"/>
  <c r="H130" i="54"/>
  <c r="H136" i="28"/>
  <c r="I136" i="28"/>
  <c r="B129" i="65"/>
  <c r="F129" i="65"/>
  <c r="B124" i="98"/>
  <c r="F124" i="98"/>
  <c r="D125" i="95"/>
  <c r="G124" i="95"/>
  <c r="E125" i="95"/>
  <c r="F136" i="27"/>
  <c r="B136" i="27"/>
  <c r="F128" i="78"/>
  <c r="B128" i="78"/>
  <c r="F127" i="82"/>
  <c r="B127" i="82"/>
  <c r="H123" i="98"/>
  <c r="I123" i="98"/>
  <c r="I132" i="41"/>
  <c r="H132" i="41"/>
  <c r="F136" i="30"/>
  <c r="B136" i="30"/>
  <c r="G134" i="31"/>
  <c r="D135" i="31"/>
  <c r="E135" i="31"/>
  <c r="B126" i="90"/>
  <c r="F126" i="90"/>
  <c r="B127" i="80"/>
  <c r="F127" i="80"/>
  <c r="B126" i="96"/>
  <c r="F126" i="96"/>
  <c r="F133" i="74"/>
  <c r="B133" i="74"/>
  <c r="H133" i="3"/>
  <c r="I133" i="3"/>
  <c r="J122" i="99"/>
  <c r="H125" i="91"/>
  <c r="I125" i="91"/>
  <c r="F127" i="85"/>
  <c r="B127" i="85"/>
  <c r="B131" i="54"/>
  <c r="F131" i="54"/>
  <c r="B137" i="28"/>
  <c r="F137" i="28"/>
  <c r="J127" i="79" l="1"/>
  <c r="J126" i="82"/>
  <c r="J125" i="90"/>
  <c r="J129" i="63"/>
  <c r="J134" i="32"/>
  <c r="J123" i="98"/>
  <c r="J135" i="69"/>
  <c r="J135" i="30"/>
  <c r="J127" i="77"/>
  <c r="J130" i="55"/>
  <c r="J128" i="66"/>
  <c r="J132" i="42"/>
  <c r="J128" i="65"/>
  <c r="J135" i="29"/>
  <c r="J130" i="57"/>
  <c r="J134" i="24"/>
  <c r="J127" i="78"/>
  <c r="J133" i="3"/>
  <c r="J136" i="28"/>
  <c r="J133" i="17"/>
  <c r="J135" i="70"/>
  <c r="J129" i="62"/>
  <c r="J127" i="76"/>
  <c r="J130" i="53"/>
  <c r="J133" i="22"/>
  <c r="J126" i="86"/>
  <c r="J135" i="27"/>
  <c r="J132" i="41"/>
  <c r="G131" i="54"/>
  <c r="D132" i="54"/>
  <c r="E132" i="54"/>
  <c r="B125" i="93"/>
  <c r="F125" i="93"/>
  <c r="J129" i="64"/>
  <c r="G133" i="73"/>
  <c r="D134" i="73"/>
  <c r="E134" i="73"/>
  <c r="G128" i="79"/>
  <c r="D129" i="79"/>
  <c r="E129" i="79"/>
  <c r="D125" i="97"/>
  <c r="G124" i="97"/>
  <c r="E125" i="97"/>
  <c r="J132" i="73"/>
  <c r="G135" i="24"/>
  <c r="D136" i="24"/>
  <c r="E136" i="24"/>
  <c r="G134" i="22"/>
  <c r="D135" i="22"/>
  <c r="E135" i="22"/>
  <c r="J133" i="19"/>
  <c r="D127" i="87"/>
  <c r="G126" i="87"/>
  <c r="E127" i="87"/>
  <c r="D134" i="42"/>
  <c r="G133" i="42"/>
  <c r="E134" i="42"/>
  <c r="F134" i="20"/>
  <c r="B134" i="20"/>
  <c r="H129" i="61"/>
  <c r="I129" i="61"/>
  <c r="D127" i="91"/>
  <c r="G126" i="91"/>
  <c r="E127" i="91"/>
  <c r="I124" i="93"/>
  <c r="H124" i="93"/>
  <c r="H126" i="94"/>
  <c r="I126" i="94"/>
  <c r="I124" i="95"/>
  <c r="H124" i="95"/>
  <c r="G130" i="63"/>
  <c r="D131" i="63"/>
  <c r="E131" i="63"/>
  <c r="G136" i="29"/>
  <c r="D137" i="29"/>
  <c r="E137" i="29"/>
  <c r="J133" i="21"/>
  <c r="J134" i="71"/>
  <c r="I133" i="20"/>
  <c r="H133" i="20"/>
  <c r="G130" i="62"/>
  <c r="D131" i="62"/>
  <c r="E131" i="62"/>
  <c r="G134" i="34"/>
  <c r="D135" i="34"/>
  <c r="E135" i="34"/>
  <c r="G135" i="71"/>
  <c r="D136" i="71"/>
  <c r="E136" i="71"/>
  <c r="G131" i="46"/>
  <c r="D132" i="46"/>
  <c r="E132" i="46"/>
  <c r="J130" i="46"/>
  <c r="B124" i="99"/>
  <c r="F124" i="99"/>
  <c r="B130" i="61"/>
  <c r="F130" i="61"/>
  <c r="D134" i="74"/>
  <c r="G133" i="74"/>
  <c r="E134" i="74"/>
  <c r="F135" i="31"/>
  <c r="B135" i="31"/>
  <c r="B125" i="95"/>
  <c r="F125" i="95"/>
  <c r="J130" i="54"/>
  <c r="J131" i="45"/>
  <c r="J125" i="84"/>
  <c r="J125" i="89"/>
  <c r="D130" i="68"/>
  <c r="G129" i="68"/>
  <c r="E130" i="68"/>
  <c r="D130" i="66"/>
  <c r="G129" i="66"/>
  <c r="E130" i="66"/>
  <c r="G127" i="86"/>
  <c r="D128" i="86"/>
  <c r="E128" i="86"/>
  <c r="D135" i="19"/>
  <c r="G134" i="19"/>
  <c r="E135" i="19"/>
  <c r="J128" i="67"/>
  <c r="G129" i="67"/>
  <c r="D130" i="67"/>
  <c r="E130" i="67"/>
  <c r="H123" i="99"/>
  <c r="I123" i="99"/>
  <c r="F130" i="60"/>
  <c r="B130" i="60"/>
  <c r="G133" i="41"/>
  <c r="D134" i="41"/>
  <c r="E134" i="41"/>
  <c r="G137" i="28"/>
  <c r="D138" i="28"/>
  <c r="E138" i="28"/>
  <c r="G126" i="90"/>
  <c r="D127" i="90"/>
  <c r="E127" i="90"/>
  <c r="G136" i="27"/>
  <c r="D137" i="27"/>
  <c r="E137" i="27"/>
  <c r="H134" i="31"/>
  <c r="I134" i="31"/>
  <c r="D128" i="82"/>
  <c r="G127" i="82"/>
  <c r="E128" i="82"/>
  <c r="D125" i="98"/>
  <c r="G124" i="98"/>
  <c r="E125" i="98"/>
  <c r="D137" i="70"/>
  <c r="G136" i="70"/>
  <c r="E137" i="70"/>
  <c r="D132" i="55"/>
  <c r="G131" i="55"/>
  <c r="E132" i="55"/>
  <c r="D136" i="32"/>
  <c r="G135" i="32"/>
  <c r="E136" i="32"/>
  <c r="I133" i="18"/>
  <c r="H133" i="18"/>
  <c r="D128" i="83"/>
  <c r="G127" i="83"/>
  <c r="E128" i="83"/>
  <c r="H134" i="23"/>
  <c r="I134" i="23"/>
  <c r="I129" i="60"/>
  <c r="H129" i="60"/>
  <c r="D133" i="45"/>
  <c r="G132" i="45"/>
  <c r="E133" i="45"/>
  <c r="G127" i="85"/>
  <c r="D128" i="85"/>
  <c r="E128" i="85"/>
  <c r="D127" i="96"/>
  <c r="G126" i="96"/>
  <c r="E127" i="96"/>
  <c r="J125" i="91"/>
  <c r="F134" i="44"/>
  <c r="B134" i="44"/>
  <c r="J132" i="74"/>
  <c r="D131" i="64"/>
  <c r="G130" i="64"/>
  <c r="E131" i="64"/>
  <c r="J123" i="97"/>
  <c r="D134" i="43"/>
  <c r="G133" i="43"/>
  <c r="E134" i="43"/>
  <c r="F134" i="18"/>
  <c r="B134" i="18"/>
  <c r="G128" i="75"/>
  <c r="D129" i="75"/>
  <c r="E129" i="75"/>
  <c r="J130" i="58"/>
  <c r="D129" i="76"/>
  <c r="G128" i="76"/>
  <c r="E129" i="76"/>
  <c r="J125" i="92"/>
  <c r="J125" i="88"/>
  <c r="G128" i="77"/>
  <c r="D129" i="77"/>
  <c r="E129" i="77"/>
  <c r="D127" i="88"/>
  <c r="G126" i="88"/>
  <c r="E127" i="88"/>
  <c r="G131" i="57"/>
  <c r="D132" i="57"/>
  <c r="E132" i="57"/>
  <c r="D134" i="39"/>
  <c r="G133" i="39"/>
  <c r="E134" i="39"/>
  <c r="F135" i="23"/>
  <c r="B135" i="23"/>
  <c r="G134" i="3"/>
  <c r="D135" i="3"/>
  <c r="E135" i="3"/>
  <c r="J126" i="80"/>
  <c r="G131" i="58"/>
  <c r="D132" i="58"/>
  <c r="E132" i="58"/>
  <c r="G127" i="80"/>
  <c r="D128" i="80"/>
  <c r="E128" i="80"/>
  <c r="G136" i="30"/>
  <c r="D137" i="30"/>
  <c r="E137" i="30"/>
  <c r="D129" i="78"/>
  <c r="G128" i="78"/>
  <c r="E129" i="78"/>
  <c r="D130" i="65"/>
  <c r="G129" i="65"/>
  <c r="E130" i="65"/>
  <c r="I133" i="44"/>
  <c r="H133" i="44"/>
  <c r="G126" i="89"/>
  <c r="D127" i="89"/>
  <c r="E127" i="89"/>
  <c r="D137" i="69"/>
  <c r="G136" i="69"/>
  <c r="E137" i="69"/>
  <c r="D131" i="59"/>
  <c r="G130" i="59"/>
  <c r="E131" i="59"/>
  <c r="J128" i="68"/>
  <c r="J127" i="75"/>
  <c r="G131" i="72"/>
  <c r="D132" i="72"/>
  <c r="E132" i="72"/>
  <c r="D135" i="17"/>
  <c r="G134" i="17"/>
  <c r="E135" i="17"/>
  <c r="D132" i="53"/>
  <c r="G131" i="53"/>
  <c r="E132" i="53"/>
  <c r="G127" i="81"/>
  <c r="D128" i="81"/>
  <c r="E128" i="81"/>
  <c r="G126" i="84"/>
  <c r="D127" i="84"/>
  <c r="E127" i="84"/>
  <c r="J132" i="43"/>
  <c r="J133" i="34"/>
  <c r="J130" i="56"/>
  <c r="D127" i="92"/>
  <c r="G126" i="92"/>
  <c r="E127" i="92"/>
  <c r="J132" i="39"/>
  <c r="D135" i="21"/>
  <c r="G134" i="21"/>
  <c r="E135" i="21"/>
  <c r="G131" i="56"/>
  <c r="D132" i="56"/>
  <c r="E132" i="56"/>
  <c r="B127" i="94"/>
  <c r="F127" i="94"/>
  <c r="J134" i="31" l="1"/>
  <c r="J123" i="99"/>
  <c r="J124" i="93"/>
  <c r="J133" i="20"/>
  <c r="J133" i="18"/>
  <c r="I134" i="21"/>
  <c r="H134" i="21"/>
  <c r="F128" i="85"/>
  <c r="B128" i="85"/>
  <c r="H124" i="98"/>
  <c r="I124" i="98"/>
  <c r="F137" i="27"/>
  <c r="B137" i="27"/>
  <c r="I127" i="86"/>
  <c r="H127" i="86"/>
  <c r="H133" i="74"/>
  <c r="I133" i="74"/>
  <c r="F132" i="46"/>
  <c r="B132" i="46"/>
  <c r="I133" i="73"/>
  <c r="H133" i="73"/>
  <c r="B135" i="21"/>
  <c r="F135" i="21"/>
  <c r="B132" i="53"/>
  <c r="F132" i="53"/>
  <c r="B127" i="89"/>
  <c r="F127" i="89"/>
  <c r="H128" i="78"/>
  <c r="I128" i="78"/>
  <c r="G135" i="23"/>
  <c r="D136" i="23"/>
  <c r="E136" i="23"/>
  <c r="H126" i="88"/>
  <c r="I126" i="88"/>
  <c r="I128" i="76"/>
  <c r="H128" i="76"/>
  <c r="I127" i="85"/>
  <c r="H127" i="85"/>
  <c r="B125" i="98"/>
  <c r="F125" i="98"/>
  <c r="I136" i="27"/>
  <c r="H136" i="27"/>
  <c r="F134" i="41"/>
  <c r="B134" i="41"/>
  <c r="H129" i="67"/>
  <c r="I129" i="67"/>
  <c r="B134" i="74"/>
  <c r="F134" i="74"/>
  <c r="I131" i="46"/>
  <c r="H131" i="46"/>
  <c r="B131" i="62"/>
  <c r="F131" i="62"/>
  <c r="I136" i="29"/>
  <c r="H136" i="29"/>
  <c r="G134" i="20"/>
  <c r="D135" i="20"/>
  <c r="E135" i="20"/>
  <c r="I124" i="97"/>
  <c r="H124" i="97"/>
  <c r="B136" i="32"/>
  <c r="F136" i="32"/>
  <c r="I126" i="89"/>
  <c r="H126" i="89"/>
  <c r="B129" i="78"/>
  <c r="F129" i="78"/>
  <c r="F132" i="58"/>
  <c r="B132" i="58"/>
  <c r="F127" i="88"/>
  <c r="B127" i="88"/>
  <c r="B129" i="76"/>
  <c r="F129" i="76"/>
  <c r="H133" i="43"/>
  <c r="I133" i="43"/>
  <c r="D135" i="44"/>
  <c r="G134" i="44"/>
  <c r="E135" i="44"/>
  <c r="I127" i="83"/>
  <c r="H127" i="83"/>
  <c r="I131" i="55"/>
  <c r="H131" i="55"/>
  <c r="I133" i="41"/>
  <c r="H133" i="41"/>
  <c r="I129" i="66"/>
  <c r="H129" i="66"/>
  <c r="D131" i="61"/>
  <c r="G130" i="61"/>
  <c r="E131" i="61"/>
  <c r="H130" i="62"/>
  <c r="I130" i="62"/>
  <c r="B135" i="22"/>
  <c r="F135" i="22"/>
  <c r="B125" i="97"/>
  <c r="F125" i="97"/>
  <c r="G125" i="93"/>
  <c r="D126" i="93"/>
  <c r="E126" i="93"/>
  <c r="H127" i="80"/>
  <c r="I127" i="80"/>
  <c r="B137" i="29"/>
  <c r="F137" i="29"/>
  <c r="G127" i="94"/>
  <c r="D128" i="94"/>
  <c r="E128" i="94"/>
  <c r="B127" i="84"/>
  <c r="F127" i="84"/>
  <c r="I126" i="84"/>
  <c r="H126" i="84"/>
  <c r="H134" i="17"/>
  <c r="I134" i="17"/>
  <c r="I130" i="59"/>
  <c r="H130" i="59"/>
  <c r="B134" i="43"/>
  <c r="F134" i="43"/>
  <c r="H132" i="45"/>
  <c r="I132" i="45"/>
  <c r="B128" i="83"/>
  <c r="F128" i="83"/>
  <c r="B132" i="55"/>
  <c r="F132" i="55"/>
  <c r="I127" i="82"/>
  <c r="H127" i="82"/>
  <c r="F127" i="90"/>
  <c r="B127" i="90"/>
  <c r="B130" i="66"/>
  <c r="F130" i="66"/>
  <c r="G125" i="95"/>
  <c r="D126" i="95"/>
  <c r="E126" i="95"/>
  <c r="F136" i="71"/>
  <c r="B136" i="71"/>
  <c r="F131" i="63"/>
  <c r="B131" i="63"/>
  <c r="H133" i="42"/>
  <c r="I133" i="42"/>
  <c r="I134" i="22"/>
  <c r="H134" i="22"/>
  <c r="H131" i="58"/>
  <c r="I131" i="58"/>
  <c r="H133" i="39"/>
  <c r="I133" i="39"/>
  <c r="I126" i="92"/>
  <c r="H126" i="92"/>
  <c r="F135" i="17"/>
  <c r="B135" i="17"/>
  <c r="F131" i="59"/>
  <c r="B131" i="59"/>
  <c r="J133" i="44"/>
  <c r="F137" i="30"/>
  <c r="B137" i="30"/>
  <c r="F134" i="39"/>
  <c r="B134" i="39"/>
  <c r="F129" i="77"/>
  <c r="B129" i="77"/>
  <c r="F133" i="45"/>
  <c r="B133" i="45"/>
  <c r="F128" i="82"/>
  <c r="B128" i="82"/>
  <c r="I126" i="90"/>
  <c r="H126" i="90"/>
  <c r="D131" i="60"/>
  <c r="G130" i="60"/>
  <c r="E131" i="60"/>
  <c r="I134" i="19"/>
  <c r="H134" i="19"/>
  <c r="D125" i="99"/>
  <c r="G124" i="99"/>
  <c r="E125" i="99"/>
  <c r="I135" i="71"/>
  <c r="H135" i="71"/>
  <c r="I130" i="63"/>
  <c r="H130" i="63"/>
  <c r="H126" i="91"/>
  <c r="I126" i="91"/>
  <c r="F134" i="42"/>
  <c r="B134" i="42"/>
  <c r="F129" i="79"/>
  <c r="B129" i="79"/>
  <c r="I131" i="53"/>
  <c r="H131" i="53"/>
  <c r="B127" i="92"/>
  <c r="F127" i="92"/>
  <c r="F128" i="81"/>
  <c r="B128" i="81"/>
  <c r="H136" i="30"/>
  <c r="I136" i="30"/>
  <c r="I128" i="77"/>
  <c r="H128" i="77"/>
  <c r="B129" i="75"/>
  <c r="F129" i="75"/>
  <c r="I126" i="96"/>
  <c r="H126" i="96"/>
  <c r="H136" i="70"/>
  <c r="I136" i="70"/>
  <c r="F135" i="19"/>
  <c r="B135" i="19"/>
  <c r="H129" i="68"/>
  <c r="I129" i="68"/>
  <c r="B127" i="91"/>
  <c r="F127" i="91"/>
  <c r="B136" i="24"/>
  <c r="F136" i="24"/>
  <c r="I128" i="79"/>
  <c r="H128" i="79"/>
  <c r="B132" i="54"/>
  <c r="F132" i="54"/>
  <c r="H131" i="56"/>
  <c r="I131" i="56"/>
  <c r="B132" i="72"/>
  <c r="F132" i="72"/>
  <c r="H136" i="69"/>
  <c r="I136" i="69"/>
  <c r="I129" i="65"/>
  <c r="H129" i="65"/>
  <c r="F135" i="3"/>
  <c r="B135" i="3"/>
  <c r="F132" i="57"/>
  <c r="B132" i="57"/>
  <c r="H128" i="75"/>
  <c r="I128" i="75"/>
  <c r="I130" i="64"/>
  <c r="H130" i="64"/>
  <c r="F127" i="96"/>
  <c r="B127" i="96"/>
  <c r="J129" i="60"/>
  <c r="B137" i="70"/>
  <c r="F137" i="70"/>
  <c r="B138" i="28"/>
  <c r="F138" i="28"/>
  <c r="B130" i="68"/>
  <c r="F130" i="68"/>
  <c r="G135" i="31"/>
  <c r="D136" i="31"/>
  <c r="E136" i="31"/>
  <c r="F135" i="34"/>
  <c r="B135" i="34"/>
  <c r="J124" i="95"/>
  <c r="J129" i="61"/>
  <c r="H126" i="87"/>
  <c r="I126" i="87"/>
  <c r="I135" i="24"/>
  <c r="H135" i="24"/>
  <c r="I131" i="54"/>
  <c r="H131" i="54"/>
  <c r="G134" i="18"/>
  <c r="D135" i="18"/>
  <c r="E135" i="18"/>
  <c r="F130" i="67"/>
  <c r="B130" i="67"/>
  <c r="F132" i="56"/>
  <c r="B132" i="56"/>
  <c r="I127" i="81"/>
  <c r="H127" i="81"/>
  <c r="I131" i="72"/>
  <c r="H131" i="72"/>
  <c r="B137" i="69"/>
  <c r="F137" i="69"/>
  <c r="F130" i="65"/>
  <c r="B130" i="65"/>
  <c r="F128" i="80"/>
  <c r="B128" i="80"/>
  <c r="I134" i="3"/>
  <c r="H134" i="3"/>
  <c r="I131" i="57"/>
  <c r="H131" i="57"/>
  <c r="B131" i="64"/>
  <c r="F131" i="64"/>
  <c r="J134" i="23"/>
  <c r="I135" i="32"/>
  <c r="H135" i="32"/>
  <c r="H137" i="28"/>
  <c r="I137" i="28"/>
  <c r="B128" i="86"/>
  <c r="F128" i="86"/>
  <c r="H134" i="34"/>
  <c r="I134" i="34"/>
  <c r="J126" i="94"/>
  <c r="B127" i="87"/>
  <c r="F127" i="87"/>
  <c r="F134" i="73"/>
  <c r="B134" i="73"/>
  <c r="J131" i="72" l="1"/>
  <c r="J136" i="30"/>
  <c r="J130" i="62"/>
  <c r="J133" i="41"/>
  <c r="J134" i="3"/>
  <c r="J129" i="68"/>
  <c r="J126" i="91"/>
  <c r="J126" i="92"/>
  <c r="J134" i="17"/>
  <c r="J127" i="83"/>
  <c r="J136" i="29"/>
  <c r="J128" i="78"/>
  <c r="J133" i="39"/>
  <c r="J131" i="54"/>
  <c r="J128" i="79"/>
  <c r="J128" i="77"/>
  <c r="J131" i="53"/>
  <c r="J130" i="63"/>
  <c r="J126" i="84"/>
  <c r="J124" i="97"/>
  <c r="J136" i="70"/>
  <c r="J133" i="43"/>
  <c r="J126" i="88"/>
  <c r="J137" i="28"/>
  <c r="J126" i="87"/>
  <c r="J131" i="56"/>
  <c r="J134" i="22"/>
  <c r="J131" i="55"/>
  <c r="J127" i="85"/>
  <c r="J128" i="76"/>
  <c r="B125" i="99"/>
  <c r="F125" i="99"/>
  <c r="G130" i="66"/>
  <c r="D131" i="66"/>
  <c r="E131" i="66"/>
  <c r="G125" i="97"/>
  <c r="D126" i="97"/>
  <c r="E126" i="97"/>
  <c r="G136" i="32"/>
  <c r="D137" i="32"/>
  <c r="E137" i="32"/>
  <c r="J135" i="32"/>
  <c r="H134" i="18"/>
  <c r="I134" i="18"/>
  <c r="G138" i="28"/>
  <c r="D139" i="28"/>
  <c r="E139" i="28"/>
  <c r="J130" i="64"/>
  <c r="J129" i="65"/>
  <c r="G128" i="82"/>
  <c r="D129" i="82"/>
  <c r="E129" i="82"/>
  <c r="D138" i="30"/>
  <c r="G137" i="30"/>
  <c r="E138" i="30"/>
  <c r="G137" i="29"/>
  <c r="D138" i="29"/>
  <c r="E138" i="29"/>
  <c r="D128" i="88"/>
  <c r="G127" i="88"/>
  <c r="E128" i="88"/>
  <c r="G131" i="62"/>
  <c r="D132" i="62"/>
  <c r="E132" i="62"/>
  <c r="J133" i="73"/>
  <c r="D138" i="27"/>
  <c r="G137" i="27"/>
  <c r="E138" i="27"/>
  <c r="D129" i="86"/>
  <c r="G128" i="86"/>
  <c r="E129" i="86"/>
  <c r="D133" i="72"/>
  <c r="G132" i="72"/>
  <c r="E133" i="72"/>
  <c r="G129" i="75"/>
  <c r="D130" i="75"/>
  <c r="E130" i="75"/>
  <c r="I127" i="94"/>
  <c r="H127" i="94"/>
  <c r="J134" i="34"/>
  <c r="G128" i="80"/>
  <c r="D129" i="80"/>
  <c r="E129" i="80"/>
  <c r="J127" i="81"/>
  <c r="J128" i="75"/>
  <c r="J136" i="69"/>
  <c r="J134" i="19"/>
  <c r="D132" i="63"/>
  <c r="G131" i="63"/>
  <c r="E132" i="63"/>
  <c r="J132" i="45"/>
  <c r="G135" i="22"/>
  <c r="D136" i="22"/>
  <c r="E136" i="22"/>
  <c r="J129" i="66"/>
  <c r="H134" i="44"/>
  <c r="I134" i="44"/>
  <c r="D135" i="41"/>
  <c r="G134" i="41"/>
  <c r="E135" i="41"/>
  <c r="D128" i="89"/>
  <c r="G127" i="89"/>
  <c r="E128" i="89"/>
  <c r="J124" i="98"/>
  <c r="D133" i="56"/>
  <c r="G132" i="56"/>
  <c r="E133" i="56"/>
  <c r="G136" i="24"/>
  <c r="D137" i="24"/>
  <c r="E137" i="24"/>
  <c r="F135" i="18"/>
  <c r="B135" i="18"/>
  <c r="D133" i="54"/>
  <c r="G132" i="54"/>
  <c r="E133" i="54"/>
  <c r="G127" i="92"/>
  <c r="D128" i="92"/>
  <c r="E128" i="92"/>
  <c r="D129" i="83"/>
  <c r="G128" i="83"/>
  <c r="E129" i="83"/>
  <c r="F131" i="61"/>
  <c r="B131" i="61"/>
  <c r="D132" i="64"/>
  <c r="G131" i="64"/>
  <c r="E132" i="64"/>
  <c r="G135" i="34"/>
  <c r="D136" i="34"/>
  <c r="E136" i="34"/>
  <c r="G137" i="70"/>
  <c r="D138" i="70"/>
  <c r="E138" i="70"/>
  <c r="G135" i="19"/>
  <c r="D136" i="19"/>
  <c r="E136" i="19"/>
  <c r="G133" i="45"/>
  <c r="D134" i="45"/>
  <c r="E134" i="45"/>
  <c r="J131" i="58"/>
  <c r="D128" i="90"/>
  <c r="G127" i="90"/>
  <c r="E128" i="90"/>
  <c r="J127" i="80"/>
  <c r="F135" i="44"/>
  <c r="B135" i="44"/>
  <c r="G132" i="58"/>
  <c r="D133" i="58"/>
  <c r="E133" i="58"/>
  <c r="D133" i="46"/>
  <c r="G132" i="46"/>
  <c r="E133" i="46"/>
  <c r="H130" i="60"/>
  <c r="I130" i="60"/>
  <c r="D132" i="59"/>
  <c r="G131" i="59"/>
  <c r="E132" i="59"/>
  <c r="G136" i="71"/>
  <c r="D137" i="71"/>
  <c r="E137" i="71"/>
  <c r="G134" i="43"/>
  <c r="D135" i="43"/>
  <c r="E135" i="43"/>
  <c r="D128" i="84"/>
  <c r="G127" i="84"/>
  <c r="E128" i="84"/>
  <c r="G129" i="78"/>
  <c r="D130" i="78"/>
  <c r="E130" i="78"/>
  <c r="J131" i="46"/>
  <c r="J136" i="27"/>
  <c r="D133" i="53"/>
  <c r="G132" i="53"/>
  <c r="E133" i="53"/>
  <c r="J133" i="74"/>
  <c r="G132" i="57"/>
  <c r="D133" i="57"/>
  <c r="E133" i="57"/>
  <c r="G129" i="79"/>
  <c r="D130" i="79"/>
  <c r="E130" i="79"/>
  <c r="J135" i="71"/>
  <c r="B131" i="60"/>
  <c r="F131" i="60"/>
  <c r="G129" i="77"/>
  <c r="D130" i="77"/>
  <c r="E130" i="77"/>
  <c r="J127" i="82"/>
  <c r="F135" i="20"/>
  <c r="B135" i="20"/>
  <c r="G134" i="74"/>
  <c r="D135" i="74"/>
  <c r="E135" i="74"/>
  <c r="G125" i="98"/>
  <c r="D126" i="98"/>
  <c r="E126" i="98"/>
  <c r="D129" i="85"/>
  <c r="G128" i="85"/>
  <c r="E129" i="85"/>
  <c r="D131" i="65"/>
  <c r="G130" i="65"/>
  <c r="E131" i="65"/>
  <c r="G137" i="69"/>
  <c r="D138" i="69"/>
  <c r="E138" i="69"/>
  <c r="J131" i="57"/>
  <c r="D131" i="67"/>
  <c r="G130" i="67"/>
  <c r="E131" i="67"/>
  <c r="H135" i="31"/>
  <c r="I135" i="31"/>
  <c r="D128" i="91"/>
  <c r="G127" i="91"/>
  <c r="E128" i="91"/>
  <c r="G135" i="17"/>
  <c r="D136" i="17"/>
  <c r="E136" i="17"/>
  <c r="B126" i="95"/>
  <c r="F126" i="95"/>
  <c r="G132" i="55"/>
  <c r="D133" i="55"/>
  <c r="E133" i="55"/>
  <c r="B126" i="93"/>
  <c r="F126" i="93"/>
  <c r="D130" i="76"/>
  <c r="G129" i="76"/>
  <c r="E130" i="76"/>
  <c r="H134" i="20"/>
  <c r="I134" i="20"/>
  <c r="B136" i="23"/>
  <c r="F136" i="23"/>
  <c r="G135" i="21"/>
  <c r="D136" i="21"/>
  <c r="E136" i="21"/>
  <c r="J135" i="24"/>
  <c r="F136" i="31"/>
  <c r="B136" i="31"/>
  <c r="D135" i="73"/>
  <c r="G134" i="73"/>
  <c r="E135" i="73"/>
  <c r="D128" i="87"/>
  <c r="G127" i="87"/>
  <c r="E128" i="87"/>
  <c r="G130" i="68"/>
  <c r="D131" i="68"/>
  <c r="E131" i="68"/>
  <c r="G127" i="96"/>
  <c r="D128" i="96"/>
  <c r="E128" i="96"/>
  <c r="G135" i="3"/>
  <c r="D136" i="3"/>
  <c r="E136" i="3"/>
  <c r="J126" i="96"/>
  <c r="G128" i="81"/>
  <c r="D129" i="81"/>
  <c r="E129" i="81"/>
  <c r="D135" i="42"/>
  <c r="G134" i="42"/>
  <c r="E135" i="42"/>
  <c r="I124" i="99"/>
  <c r="H124" i="99"/>
  <c r="J126" i="90"/>
  <c r="D135" i="39"/>
  <c r="G134" i="39"/>
  <c r="E135" i="39"/>
  <c r="J133" i="42"/>
  <c r="H125" i="95"/>
  <c r="I125" i="95"/>
  <c r="J130" i="59"/>
  <c r="B128" i="94"/>
  <c r="F128" i="94"/>
  <c r="I125" i="93"/>
  <c r="H125" i="93"/>
  <c r="I130" i="61"/>
  <c r="H130" i="61"/>
  <c r="J126" i="89"/>
  <c r="J129" i="67"/>
  <c r="I135" i="23"/>
  <c r="H135" i="23"/>
  <c r="J127" i="86"/>
  <c r="J134" i="21"/>
  <c r="J135" i="23" l="1"/>
  <c r="J125" i="95"/>
  <c r="J134" i="20"/>
  <c r="J127" i="94"/>
  <c r="J130" i="61"/>
  <c r="J130" i="60"/>
  <c r="J134" i="44"/>
  <c r="H128" i="85"/>
  <c r="I128" i="85"/>
  <c r="F136" i="22"/>
  <c r="B136" i="22"/>
  <c r="F126" i="97"/>
  <c r="B126" i="97"/>
  <c r="G128" i="94"/>
  <c r="D129" i="94"/>
  <c r="E129" i="94"/>
  <c r="F135" i="39"/>
  <c r="B135" i="39"/>
  <c r="B129" i="81"/>
  <c r="F129" i="81"/>
  <c r="H127" i="96"/>
  <c r="I127" i="96"/>
  <c r="J127" i="96" s="1"/>
  <c r="H134" i="73"/>
  <c r="I134" i="73"/>
  <c r="G136" i="23"/>
  <c r="D137" i="23"/>
  <c r="E137" i="23"/>
  <c r="I135" i="17"/>
  <c r="H135" i="17"/>
  <c r="F131" i="67"/>
  <c r="B131" i="67"/>
  <c r="I134" i="74"/>
  <c r="H134" i="74"/>
  <c r="H129" i="78"/>
  <c r="I129" i="78"/>
  <c r="B137" i="71"/>
  <c r="F137" i="71"/>
  <c r="I132" i="46"/>
  <c r="H132" i="46"/>
  <c r="B136" i="19"/>
  <c r="F136" i="19"/>
  <c r="I127" i="89"/>
  <c r="H127" i="89"/>
  <c r="H128" i="86"/>
  <c r="I128" i="86"/>
  <c r="H131" i="62"/>
  <c r="I131" i="62"/>
  <c r="H137" i="30"/>
  <c r="I137" i="30"/>
  <c r="B139" i="28"/>
  <c r="F139" i="28"/>
  <c r="I128" i="81"/>
  <c r="H128" i="81"/>
  <c r="F133" i="46"/>
  <c r="B133" i="46"/>
  <c r="I135" i="19"/>
  <c r="H135" i="19"/>
  <c r="F128" i="92"/>
  <c r="B128" i="92"/>
  <c r="B131" i="68"/>
  <c r="F131" i="68"/>
  <c r="H132" i="53"/>
  <c r="I132" i="53"/>
  <c r="H127" i="84"/>
  <c r="I127" i="84"/>
  <c r="B128" i="90"/>
  <c r="F128" i="90"/>
  <c r="B132" i="64"/>
  <c r="F132" i="64"/>
  <c r="H127" i="92"/>
  <c r="I127" i="92"/>
  <c r="H136" i="24"/>
  <c r="I136" i="24"/>
  <c r="J136" i="24" s="1"/>
  <c r="H135" i="22"/>
  <c r="I135" i="22"/>
  <c r="B130" i="75"/>
  <c r="F130" i="75"/>
  <c r="H127" i="88"/>
  <c r="I127" i="88"/>
  <c r="J134" i="18"/>
  <c r="H125" i="97"/>
  <c r="I125" i="97"/>
  <c r="H138" i="28"/>
  <c r="I138" i="28"/>
  <c r="F133" i="55"/>
  <c r="B133" i="55"/>
  <c r="J124" i="99"/>
  <c r="G136" i="31"/>
  <c r="D137" i="31"/>
  <c r="E137" i="31"/>
  <c r="H132" i="55"/>
  <c r="I132" i="55"/>
  <c r="B128" i="91"/>
  <c r="F128" i="91"/>
  <c r="F138" i="69"/>
  <c r="B138" i="69"/>
  <c r="B130" i="79"/>
  <c r="F130" i="79"/>
  <c r="F133" i="53"/>
  <c r="B133" i="53"/>
  <c r="F128" i="84"/>
  <c r="B128" i="84"/>
  <c r="H131" i="59"/>
  <c r="I131" i="59"/>
  <c r="B133" i="58"/>
  <c r="F133" i="58"/>
  <c r="B138" i="70"/>
  <c r="F138" i="70"/>
  <c r="I134" i="41"/>
  <c r="H134" i="41"/>
  <c r="H129" i="75"/>
  <c r="I129" i="75"/>
  <c r="H137" i="27"/>
  <c r="I137" i="27"/>
  <c r="B128" i="88"/>
  <c r="F128" i="88"/>
  <c r="F129" i="82"/>
  <c r="B129" i="82"/>
  <c r="B135" i="73"/>
  <c r="F135" i="73"/>
  <c r="I127" i="90"/>
  <c r="H127" i="90"/>
  <c r="I131" i="64"/>
  <c r="H131" i="64"/>
  <c r="B128" i="89"/>
  <c r="F128" i="89"/>
  <c r="G135" i="20"/>
  <c r="D136" i="20"/>
  <c r="E136" i="20"/>
  <c r="I130" i="68"/>
  <c r="H130" i="68"/>
  <c r="B136" i="3"/>
  <c r="F136" i="3"/>
  <c r="D127" i="95"/>
  <c r="G126" i="95"/>
  <c r="E127" i="95"/>
  <c r="J135" i="31"/>
  <c r="H137" i="69"/>
  <c r="I137" i="69"/>
  <c r="B126" i="98"/>
  <c r="F126" i="98"/>
  <c r="I129" i="79"/>
  <c r="H129" i="79"/>
  <c r="F132" i="59"/>
  <c r="B132" i="59"/>
  <c r="I132" i="58"/>
  <c r="H132" i="58"/>
  <c r="H137" i="70"/>
  <c r="I137" i="70"/>
  <c r="D132" i="61"/>
  <c r="G131" i="61"/>
  <c r="E132" i="61"/>
  <c r="I132" i="54"/>
  <c r="H132" i="54"/>
  <c r="I132" i="56"/>
  <c r="J132" i="56" s="1"/>
  <c r="H132" i="56"/>
  <c r="F135" i="41"/>
  <c r="B135" i="41"/>
  <c r="F129" i="80"/>
  <c r="B129" i="80"/>
  <c r="B138" i="27"/>
  <c r="F138" i="27"/>
  <c r="I128" i="82"/>
  <c r="H128" i="82"/>
  <c r="F131" i="66"/>
  <c r="B131" i="66"/>
  <c r="H136" i="71"/>
  <c r="I136" i="71"/>
  <c r="F137" i="24"/>
  <c r="B137" i="24"/>
  <c r="B138" i="30"/>
  <c r="F138" i="30"/>
  <c r="H135" i="3"/>
  <c r="I135" i="3"/>
  <c r="I125" i="98"/>
  <c r="J125" i="98" s="1"/>
  <c r="H125" i="98"/>
  <c r="B130" i="77"/>
  <c r="F130" i="77"/>
  <c r="B135" i="43"/>
  <c r="F135" i="43"/>
  <c r="F134" i="45"/>
  <c r="B134" i="45"/>
  <c r="B133" i="54"/>
  <c r="F133" i="54"/>
  <c r="F133" i="56"/>
  <c r="B133" i="56"/>
  <c r="I131" i="63"/>
  <c r="J131" i="63" s="1"/>
  <c r="H131" i="63"/>
  <c r="I128" i="80"/>
  <c r="H128" i="80"/>
  <c r="H132" i="72"/>
  <c r="I132" i="72"/>
  <c r="F138" i="29"/>
  <c r="B138" i="29"/>
  <c r="H130" i="66"/>
  <c r="I130" i="66"/>
  <c r="B129" i="85"/>
  <c r="F129" i="85"/>
  <c r="I134" i="42"/>
  <c r="J134" i="42" s="1"/>
  <c r="H134" i="42"/>
  <c r="H127" i="87"/>
  <c r="I127" i="87"/>
  <c r="H129" i="76"/>
  <c r="I129" i="76"/>
  <c r="B135" i="42"/>
  <c r="F135" i="42"/>
  <c r="B128" i="87"/>
  <c r="F128" i="87"/>
  <c r="B136" i="21"/>
  <c r="F136" i="21"/>
  <c r="B130" i="76"/>
  <c r="F130" i="76"/>
  <c r="I130" i="65"/>
  <c r="H130" i="65"/>
  <c r="I129" i="77"/>
  <c r="J129" i="77" s="1"/>
  <c r="H129" i="77"/>
  <c r="F133" i="57"/>
  <c r="B133" i="57"/>
  <c r="I134" i="43"/>
  <c r="J134" i="43" s="1"/>
  <c r="H134" i="43"/>
  <c r="G135" i="44"/>
  <c r="D136" i="44"/>
  <c r="E136" i="44"/>
  <c r="H133" i="45"/>
  <c r="I133" i="45"/>
  <c r="B136" i="34"/>
  <c r="F136" i="34"/>
  <c r="H128" i="83"/>
  <c r="I128" i="83"/>
  <c r="F132" i="63"/>
  <c r="B132" i="63"/>
  <c r="F133" i="72"/>
  <c r="B133" i="72"/>
  <c r="I137" i="29"/>
  <c r="H137" i="29"/>
  <c r="B137" i="32"/>
  <c r="F137" i="32"/>
  <c r="D126" i="99"/>
  <c r="G125" i="99"/>
  <c r="E126" i="99"/>
  <c r="B129" i="86"/>
  <c r="F129" i="86"/>
  <c r="H127" i="91"/>
  <c r="I127" i="91"/>
  <c r="J125" i="93"/>
  <c r="I134" i="39"/>
  <c r="H134" i="39"/>
  <c r="B128" i="96"/>
  <c r="F128" i="96"/>
  <c r="I135" i="21"/>
  <c r="H135" i="21"/>
  <c r="G126" i="93"/>
  <c r="D127" i="93"/>
  <c r="E127" i="93"/>
  <c r="F136" i="17"/>
  <c r="I130" i="67"/>
  <c r="H130" i="67"/>
  <c r="F131" i="65"/>
  <c r="B131" i="65"/>
  <c r="B135" i="74"/>
  <c r="F135" i="74"/>
  <c r="G131" i="60"/>
  <c r="D132" i="60"/>
  <c r="E132" i="60"/>
  <c r="I132" i="57"/>
  <c r="H132" i="57"/>
  <c r="B130" i="78"/>
  <c r="F130" i="78"/>
  <c r="H135" i="34"/>
  <c r="I135" i="34"/>
  <c r="F129" i="83"/>
  <c r="B129" i="83"/>
  <c r="G135" i="18"/>
  <c r="D136" i="18"/>
  <c r="E136" i="18"/>
  <c r="F132" i="62"/>
  <c r="B132" i="62"/>
  <c r="I136" i="32"/>
  <c r="H136" i="32"/>
  <c r="J128" i="82" l="1"/>
  <c r="J137" i="69"/>
  <c r="J133" i="45"/>
  <c r="J127" i="84"/>
  <c r="J137" i="30"/>
  <c r="J128" i="85"/>
  <c r="J125" i="97"/>
  <c r="J136" i="32"/>
  <c r="J135" i="34"/>
  <c r="J134" i="39"/>
  <c r="J135" i="3"/>
  <c r="J129" i="79"/>
  <c r="J135" i="17"/>
  <c r="J131" i="64"/>
  <c r="J135" i="22"/>
  <c r="J129" i="78"/>
  <c r="J132" i="54"/>
  <c r="J132" i="46"/>
  <c r="D130" i="83"/>
  <c r="G129" i="83"/>
  <c r="E130" i="83"/>
  <c r="B132" i="60"/>
  <c r="F132" i="60"/>
  <c r="G136" i="17"/>
  <c r="D137" i="17"/>
  <c r="E137" i="17"/>
  <c r="H125" i="99"/>
  <c r="I125" i="99"/>
  <c r="J125" i="99" s="1"/>
  <c r="G129" i="80"/>
  <c r="D130" i="80"/>
  <c r="E130" i="80"/>
  <c r="I131" i="61"/>
  <c r="H131" i="61"/>
  <c r="H126" i="95"/>
  <c r="I126" i="95"/>
  <c r="I135" i="20"/>
  <c r="H135" i="20"/>
  <c r="D139" i="69"/>
  <c r="G138" i="69"/>
  <c r="E139" i="69"/>
  <c r="J127" i="88"/>
  <c r="J127" i="92"/>
  <c r="J132" i="53"/>
  <c r="J131" i="62"/>
  <c r="B129" i="94"/>
  <c r="F129" i="94"/>
  <c r="I131" i="60"/>
  <c r="H131" i="60"/>
  <c r="D133" i="63"/>
  <c r="G132" i="63"/>
  <c r="E133" i="63"/>
  <c r="D129" i="89"/>
  <c r="G128" i="89"/>
  <c r="E129" i="89"/>
  <c r="D134" i="46"/>
  <c r="G133" i="46"/>
  <c r="E134" i="46"/>
  <c r="D132" i="67"/>
  <c r="G131" i="67"/>
  <c r="E132" i="67"/>
  <c r="H128" i="94"/>
  <c r="I128" i="94"/>
  <c r="D136" i="74"/>
  <c r="G135" i="74"/>
  <c r="E136" i="74"/>
  <c r="B127" i="93"/>
  <c r="F127" i="93"/>
  <c r="G137" i="32"/>
  <c r="D138" i="32"/>
  <c r="E138" i="32"/>
  <c r="J128" i="83"/>
  <c r="H135" i="44"/>
  <c r="I135" i="44"/>
  <c r="J130" i="65"/>
  <c r="J128" i="80"/>
  <c r="D135" i="45"/>
  <c r="G134" i="45"/>
  <c r="E135" i="45"/>
  <c r="D132" i="66"/>
  <c r="G131" i="66"/>
  <c r="E132" i="66"/>
  <c r="D136" i="41"/>
  <c r="G135" i="41"/>
  <c r="E136" i="41"/>
  <c r="J137" i="70"/>
  <c r="G126" i="98"/>
  <c r="D127" i="98"/>
  <c r="E127" i="98"/>
  <c r="D137" i="3"/>
  <c r="G136" i="3"/>
  <c r="E137" i="3"/>
  <c r="G129" i="82"/>
  <c r="D130" i="82"/>
  <c r="E130" i="82"/>
  <c r="J134" i="41"/>
  <c r="G128" i="84"/>
  <c r="D129" i="84"/>
  <c r="E129" i="84"/>
  <c r="G133" i="55"/>
  <c r="D134" i="55"/>
  <c r="E134" i="55"/>
  <c r="D131" i="75"/>
  <c r="G130" i="75"/>
  <c r="E131" i="75"/>
  <c r="G132" i="64"/>
  <c r="D133" i="64"/>
  <c r="E133" i="64"/>
  <c r="D132" i="68"/>
  <c r="G131" i="68"/>
  <c r="E132" i="68"/>
  <c r="J128" i="86"/>
  <c r="D138" i="71"/>
  <c r="G137" i="71"/>
  <c r="E138" i="71"/>
  <c r="B136" i="44"/>
  <c r="F136" i="44"/>
  <c r="G129" i="85"/>
  <c r="D130" i="85"/>
  <c r="E130" i="85"/>
  <c r="F132" i="61"/>
  <c r="B132" i="61"/>
  <c r="B127" i="95"/>
  <c r="F127" i="95"/>
  <c r="G128" i="91"/>
  <c r="D129" i="91"/>
  <c r="E129" i="91"/>
  <c r="D133" i="62"/>
  <c r="G132" i="62"/>
  <c r="E133" i="62"/>
  <c r="D131" i="78"/>
  <c r="G130" i="78"/>
  <c r="E131" i="78"/>
  <c r="I126" i="93"/>
  <c r="H126" i="93"/>
  <c r="J127" i="91"/>
  <c r="D131" i="76"/>
  <c r="G130" i="76"/>
  <c r="E131" i="76"/>
  <c r="J129" i="76"/>
  <c r="J130" i="66"/>
  <c r="D136" i="43"/>
  <c r="G135" i="43"/>
  <c r="E136" i="43"/>
  <c r="G138" i="30"/>
  <c r="D139" i="30"/>
  <c r="E139" i="30"/>
  <c r="G128" i="88"/>
  <c r="D129" i="88"/>
  <c r="E129" i="88"/>
  <c r="G138" i="70"/>
  <c r="D139" i="70"/>
  <c r="E139" i="70"/>
  <c r="J132" i="55"/>
  <c r="J138" i="28"/>
  <c r="J128" i="81"/>
  <c r="G129" i="81"/>
  <c r="D130" i="81"/>
  <c r="E130" i="81"/>
  <c r="D127" i="97"/>
  <c r="G126" i="97"/>
  <c r="E127" i="97"/>
  <c r="D134" i="53"/>
  <c r="G133" i="53"/>
  <c r="E134" i="53"/>
  <c r="D129" i="90"/>
  <c r="G128" i="90"/>
  <c r="E129" i="90"/>
  <c r="D140" i="28"/>
  <c r="G139" i="28"/>
  <c r="E140" i="28"/>
  <c r="F126" i="99"/>
  <c r="B126" i="99"/>
  <c r="D136" i="42"/>
  <c r="G135" i="42"/>
  <c r="E136" i="42"/>
  <c r="B136" i="18"/>
  <c r="F136" i="18"/>
  <c r="D132" i="65"/>
  <c r="G131" i="65"/>
  <c r="E132" i="65"/>
  <c r="J135" i="21"/>
  <c r="G129" i="86"/>
  <c r="D130" i="86"/>
  <c r="E130" i="86"/>
  <c r="J137" i="29"/>
  <c r="G136" i="21"/>
  <c r="D137" i="21"/>
  <c r="E137" i="21"/>
  <c r="J127" i="87"/>
  <c r="G130" i="77"/>
  <c r="D131" i="77"/>
  <c r="E131" i="77"/>
  <c r="D139" i="27"/>
  <c r="G138" i="27"/>
  <c r="E139" i="27"/>
  <c r="J132" i="58"/>
  <c r="J130" i="68"/>
  <c r="J137" i="27"/>
  <c r="G133" i="58"/>
  <c r="D134" i="58"/>
  <c r="E134" i="58"/>
  <c r="G130" i="79"/>
  <c r="D131" i="79"/>
  <c r="E131" i="79"/>
  <c r="D129" i="92"/>
  <c r="G128" i="92"/>
  <c r="E129" i="92"/>
  <c r="J127" i="89"/>
  <c r="B137" i="23"/>
  <c r="F137" i="23"/>
  <c r="G136" i="22"/>
  <c r="D137" i="22"/>
  <c r="E137" i="22"/>
  <c r="G136" i="34"/>
  <c r="D137" i="34"/>
  <c r="E137" i="34"/>
  <c r="H135" i="18"/>
  <c r="I135" i="18"/>
  <c r="J132" i="57"/>
  <c r="D129" i="96"/>
  <c r="G128" i="96"/>
  <c r="E129" i="96"/>
  <c r="G133" i="57"/>
  <c r="D134" i="57"/>
  <c r="E134" i="57"/>
  <c r="D139" i="29"/>
  <c r="G138" i="29"/>
  <c r="E139" i="29"/>
  <c r="D134" i="56"/>
  <c r="G133" i="56"/>
  <c r="E134" i="56"/>
  <c r="D138" i="24"/>
  <c r="G137" i="24"/>
  <c r="E138" i="24"/>
  <c r="J127" i="90"/>
  <c r="B137" i="31"/>
  <c r="F137" i="31"/>
  <c r="D137" i="19"/>
  <c r="G136" i="19"/>
  <c r="E137" i="19"/>
  <c r="H136" i="23"/>
  <c r="I136" i="23"/>
  <c r="G135" i="39"/>
  <c r="D136" i="39"/>
  <c r="E136" i="39"/>
  <c r="J130" i="67"/>
  <c r="D134" i="72"/>
  <c r="G133" i="72"/>
  <c r="E134" i="72"/>
  <c r="D129" i="87"/>
  <c r="G128" i="87"/>
  <c r="E129" i="87"/>
  <c r="J132" i="72"/>
  <c r="D134" i="54"/>
  <c r="G133" i="54"/>
  <c r="E134" i="54"/>
  <c r="J136" i="71"/>
  <c r="D133" i="59"/>
  <c r="G132" i="59"/>
  <c r="E133" i="59"/>
  <c r="B136" i="20"/>
  <c r="F136" i="20"/>
  <c r="D136" i="73"/>
  <c r="G135" i="73"/>
  <c r="E136" i="73"/>
  <c r="J129" i="75"/>
  <c r="J131" i="59"/>
  <c r="H136" i="31"/>
  <c r="I136" i="31"/>
  <c r="J135" i="19"/>
  <c r="J134" i="74"/>
  <c r="J134" i="73"/>
  <c r="J128" i="94" l="1"/>
  <c r="J135" i="44"/>
  <c r="J126" i="93"/>
  <c r="F129" i="84"/>
  <c r="B129" i="84"/>
  <c r="B133" i="59"/>
  <c r="F133" i="59"/>
  <c r="B129" i="87"/>
  <c r="F129" i="87"/>
  <c r="J136" i="23"/>
  <c r="F139" i="29"/>
  <c r="B139" i="29"/>
  <c r="J135" i="18"/>
  <c r="D138" i="23"/>
  <c r="G137" i="23"/>
  <c r="E138" i="23"/>
  <c r="H130" i="79"/>
  <c r="I130" i="79"/>
  <c r="H138" i="27"/>
  <c r="I138" i="27"/>
  <c r="H136" i="21"/>
  <c r="I136" i="21"/>
  <c r="F132" i="65"/>
  <c r="B132" i="65"/>
  <c r="B134" i="53"/>
  <c r="F134" i="53"/>
  <c r="F131" i="78"/>
  <c r="B131" i="78"/>
  <c r="F133" i="64"/>
  <c r="B133" i="64"/>
  <c r="H136" i="3"/>
  <c r="I136" i="3"/>
  <c r="F136" i="41"/>
  <c r="B136" i="41"/>
  <c r="F132" i="67"/>
  <c r="B132" i="67"/>
  <c r="H132" i="63"/>
  <c r="I132" i="63"/>
  <c r="H131" i="66"/>
  <c r="I131" i="66"/>
  <c r="I135" i="74"/>
  <c r="H135" i="74"/>
  <c r="H133" i="46"/>
  <c r="I133" i="46"/>
  <c r="J131" i="61"/>
  <c r="I136" i="17"/>
  <c r="H136" i="17"/>
  <c r="H130" i="76"/>
  <c r="I130" i="76"/>
  <c r="F134" i="57"/>
  <c r="B134" i="57"/>
  <c r="H138" i="30"/>
  <c r="I138" i="30"/>
  <c r="D133" i="61"/>
  <c r="G132" i="61"/>
  <c r="E133" i="61"/>
  <c r="I133" i="57"/>
  <c r="H133" i="57"/>
  <c r="B137" i="34"/>
  <c r="F137" i="34"/>
  <c r="I133" i="58"/>
  <c r="H133" i="58"/>
  <c r="F131" i="77"/>
  <c r="B131" i="77"/>
  <c r="F130" i="86"/>
  <c r="B130" i="86"/>
  <c r="B127" i="97"/>
  <c r="F127" i="97"/>
  <c r="F139" i="70"/>
  <c r="B139" i="70"/>
  <c r="B133" i="62"/>
  <c r="F133" i="62"/>
  <c r="I130" i="75"/>
  <c r="H130" i="75"/>
  <c r="F127" i="98"/>
  <c r="B127" i="98"/>
  <c r="B132" i="66"/>
  <c r="F132" i="66"/>
  <c r="F136" i="74"/>
  <c r="B136" i="74"/>
  <c r="B134" i="46"/>
  <c r="F134" i="46"/>
  <c r="J131" i="60"/>
  <c r="I138" i="69"/>
  <c r="H138" i="69"/>
  <c r="D133" i="60"/>
  <c r="G132" i="60"/>
  <c r="E133" i="60"/>
  <c r="F139" i="27"/>
  <c r="B139" i="27"/>
  <c r="F139" i="30"/>
  <c r="B139" i="30"/>
  <c r="H132" i="64"/>
  <c r="I132" i="64"/>
  <c r="I135" i="73"/>
  <c r="H135" i="73"/>
  <c r="H133" i="72"/>
  <c r="I133" i="72"/>
  <c r="F134" i="58"/>
  <c r="B134" i="58"/>
  <c r="F131" i="76"/>
  <c r="B131" i="76"/>
  <c r="I132" i="62"/>
  <c r="H132" i="62"/>
  <c r="H128" i="84"/>
  <c r="I128" i="84"/>
  <c r="F134" i="72"/>
  <c r="B134" i="72"/>
  <c r="H136" i="19"/>
  <c r="I136" i="19"/>
  <c r="D137" i="20"/>
  <c r="G136" i="20"/>
  <c r="E137" i="20"/>
  <c r="B134" i="54"/>
  <c r="F134" i="54"/>
  <c r="F137" i="19"/>
  <c r="B137" i="19"/>
  <c r="H133" i="56"/>
  <c r="I133" i="56"/>
  <c r="I136" i="34"/>
  <c r="H136" i="34"/>
  <c r="I128" i="92"/>
  <c r="H128" i="92"/>
  <c r="I130" i="77"/>
  <c r="H130" i="77"/>
  <c r="H129" i="86"/>
  <c r="I129" i="86"/>
  <c r="H135" i="42"/>
  <c r="I135" i="42"/>
  <c r="I128" i="90"/>
  <c r="H128" i="90"/>
  <c r="I138" i="70"/>
  <c r="H138" i="70"/>
  <c r="H135" i="43"/>
  <c r="I135" i="43"/>
  <c r="B130" i="85"/>
  <c r="F130" i="85"/>
  <c r="F131" i="75"/>
  <c r="B131" i="75"/>
  <c r="I126" i="98"/>
  <c r="H126" i="98"/>
  <c r="D130" i="94"/>
  <c r="G129" i="94"/>
  <c r="E130" i="94"/>
  <c r="F139" i="69"/>
  <c r="B139" i="69"/>
  <c r="B130" i="80"/>
  <c r="F130" i="80"/>
  <c r="G136" i="18"/>
  <c r="D137" i="18"/>
  <c r="E137" i="18"/>
  <c r="H137" i="71"/>
  <c r="I137" i="71"/>
  <c r="B133" i="63"/>
  <c r="F133" i="63"/>
  <c r="H126" i="97"/>
  <c r="I126" i="97"/>
  <c r="F138" i="71"/>
  <c r="B138" i="71"/>
  <c r="I133" i="54"/>
  <c r="H133" i="54"/>
  <c r="J136" i="31"/>
  <c r="G137" i="31"/>
  <c r="D138" i="31"/>
  <c r="E138" i="31"/>
  <c r="B134" i="56"/>
  <c r="F134" i="56"/>
  <c r="H128" i="96"/>
  <c r="I128" i="96"/>
  <c r="F129" i="92"/>
  <c r="B129" i="92"/>
  <c r="B136" i="42"/>
  <c r="F136" i="42"/>
  <c r="B129" i="90"/>
  <c r="F129" i="90"/>
  <c r="F130" i="81"/>
  <c r="B130" i="81"/>
  <c r="B136" i="43"/>
  <c r="F136" i="43"/>
  <c r="F129" i="91"/>
  <c r="B129" i="91"/>
  <c r="I129" i="85"/>
  <c r="H129" i="85"/>
  <c r="I131" i="68"/>
  <c r="H131" i="68"/>
  <c r="F130" i="82"/>
  <c r="B130" i="82"/>
  <c r="H134" i="45"/>
  <c r="I134" i="45"/>
  <c r="B138" i="32"/>
  <c r="F138" i="32"/>
  <c r="I128" i="89"/>
  <c r="H128" i="89"/>
  <c r="I129" i="80"/>
  <c r="H129" i="80"/>
  <c r="H137" i="24"/>
  <c r="I137" i="24"/>
  <c r="I139" i="28"/>
  <c r="H139" i="28"/>
  <c r="F137" i="3"/>
  <c r="B137" i="3"/>
  <c r="B138" i="24"/>
  <c r="F138" i="24"/>
  <c r="F140" i="28"/>
  <c r="B140" i="28"/>
  <c r="B136" i="73"/>
  <c r="F136" i="73"/>
  <c r="I129" i="81"/>
  <c r="H129" i="81"/>
  <c r="B129" i="88"/>
  <c r="F129" i="88"/>
  <c r="I128" i="91"/>
  <c r="H128" i="91"/>
  <c r="D137" i="44"/>
  <c r="G136" i="44"/>
  <c r="E137" i="44"/>
  <c r="B132" i="68"/>
  <c r="F132" i="68"/>
  <c r="B134" i="55"/>
  <c r="F134" i="55"/>
  <c r="H129" i="82"/>
  <c r="I129" i="82"/>
  <c r="F135" i="45"/>
  <c r="B135" i="45"/>
  <c r="I137" i="32"/>
  <c r="H137" i="32"/>
  <c r="B129" i="89"/>
  <c r="F129" i="89"/>
  <c r="J135" i="20"/>
  <c r="I129" i="83"/>
  <c r="H129" i="83"/>
  <c r="B137" i="17"/>
  <c r="F137" i="17"/>
  <c r="F136" i="39"/>
  <c r="B136" i="39"/>
  <c r="B129" i="96"/>
  <c r="F129" i="96"/>
  <c r="B137" i="22"/>
  <c r="F137" i="22"/>
  <c r="H132" i="59"/>
  <c r="I132" i="59"/>
  <c r="H128" i="87"/>
  <c r="I128" i="87"/>
  <c r="H135" i="39"/>
  <c r="I135" i="39"/>
  <c r="H138" i="29"/>
  <c r="I138" i="29"/>
  <c r="I136" i="22"/>
  <c r="H136" i="22"/>
  <c r="B131" i="79"/>
  <c r="F131" i="79"/>
  <c r="F137" i="21"/>
  <c r="B137" i="21"/>
  <c r="I131" i="65"/>
  <c r="H131" i="65"/>
  <c r="D127" i="99"/>
  <c r="G126" i="99"/>
  <c r="E127" i="99"/>
  <c r="H133" i="53"/>
  <c r="I133" i="53"/>
  <c r="H128" i="88"/>
  <c r="I128" i="88"/>
  <c r="H130" i="78"/>
  <c r="I130" i="78"/>
  <c r="G127" i="95"/>
  <c r="D128" i="95"/>
  <c r="E128" i="95"/>
  <c r="I133" i="55"/>
  <c r="H133" i="55"/>
  <c r="H135" i="41"/>
  <c r="I135" i="41"/>
  <c r="G127" i="93"/>
  <c r="D128" i="93"/>
  <c r="E128" i="93"/>
  <c r="H131" i="67"/>
  <c r="I131" i="67"/>
  <c r="J126" i="95"/>
  <c r="B130" i="83"/>
  <c r="F130" i="83"/>
  <c r="J131" i="65" l="1"/>
  <c r="J130" i="78"/>
  <c r="J131" i="66"/>
  <c r="J136" i="3"/>
  <c r="J139" i="28"/>
  <c r="J136" i="17"/>
  <c r="J129" i="83"/>
  <c r="J133" i="58"/>
  <c r="J129" i="85"/>
  <c r="J131" i="67"/>
  <c r="J133" i="53"/>
  <c r="J129" i="80"/>
  <c r="J128" i="90"/>
  <c r="J128" i="92"/>
  <c r="J128" i="84"/>
  <c r="J133" i="72"/>
  <c r="J130" i="79"/>
  <c r="J132" i="59"/>
  <c r="J128" i="96"/>
  <c r="J137" i="71"/>
  <c r="J135" i="42"/>
  <c r="J132" i="63"/>
  <c r="J136" i="21"/>
  <c r="J135" i="39"/>
  <c r="J137" i="24"/>
  <c r="J126" i="97"/>
  <c r="J138" i="30"/>
  <c r="J133" i="55"/>
  <c r="G137" i="21"/>
  <c r="D138" i="21"/>
  <c r="E138" i="21"/>
  <c r="D130" i="89"/>
  <c r="G129" i="89"/>
  <c r="E130" i="89"/>
  <c r="D135" i="55"/>
  <c r="G134" i="55"/>
  <c r="E135" i="55"/>
  <c r="J128" i="91"/>
  <c r="D141" i="28"/>
  <c r="G140" i="28"/>
  <c r="E141" i="28"/>
  <c r="D132" i="79"/>
  <c r="G131" i="79"/>
  <c r="E132" i="79"/>
  <c r="J128" i="87"/>
  <c r="G129" i="88"/>
  <c r="D130" i="88"/>
  <c r="E130" i="88"/>
  <c r="G138" i="24"/>
  <c r="D139" i="24"/>
  <c r="E139" i="24"/>
  <c r="D137" i="43"/>
  <c r="G136" i="43"/>
  <c r="E137" i="43"/>
  <c r="I137" i="31"/>
  <c r="H137" i="31"/>
  <c r="G133" i="63"/>
  <c r="D134" i="63"/>
  <c r="E134" i="63"/>
  <c r="G134" i="54"/>
  <c r="D135" i="54"/>
  <c r="E135" i="54"/>
  <c r="G134" i="72"/>
  <c r="D135" i="72"/>
  <c r="E135" i="72"/>
  <c r="D135" i="58"/>
  <c r="G134" i="58"/>
  <c r="E135" i="58"/>
  <c r="D140" i="30"/>
  <c r="G139" i="30"/>
  <c r="E140" i="30"/>
  <c r="G127" i="98"/>
  <c r="D128" i="98"/>
  <c r="E128" i="98"/>
  <c r="D133" i="67"/>
  <c r="G132" i="67"/>
  <c r="E133" i="67"/>
  <c r="G131" i="78"/>
  <c r="D132" i="78"/>
  <c r="E132" i="78"/>
  <c r="D140" i="29"/>
  <c r="G139" i="29"/>
  <c r="E140" i="29"/>
  <c r="D130" i="96"/>
  <c r="G129" i="96"/>
  <c r="E130" i="96"/>
  <c r="J134" i="45"/>
  <c r="G136" i="39"/>
  <c r="D137" i="39"/>
  <c r="E137" i="39"/>
  <c r="D131" i="82"/>
  <c r="G130" i="82"/>
  <c r="E131" i="82"/>
  <c r="D130" i="92"/>
  <c r="G129" i="92"/>
  <c r="E130" i="92"/>
  <c r="G131" i="75"/>
  <c r="D132" i="75"/>
  <c r="E132" i="75"/>
  <c r="G134" i="53"/>
  <c r="D135" i="53"/>
  <c r="E135" i="53"/>
  <c r="F128" i="93"/>
  <c r="B128" i="93"/>
  <c r="I127" i="95"/>
  <c r="H127" i="95"/>
  <c r="H126" i="99"/>
  <c r="I126" i="99"/>
  <c r="G137" i="17"/>
  <c r="D138" i="17"/>
  <c r="E138" i="17"/>
  <c r="J137" i="32"/>
  <c r="G139" i="69"/>
  <c r="D140" i="69"/>
  <c r="E140" i="69"/>
  <c r="G130" i="85"/>
  <c r="D131" i="85"/>
  <c r="E131" i="85"/>
  <c r="D140" i="27"/>
  <c r="G139" i="27"/>
  <c r="E140" i="27"/>
  <c r="J130" i="75"/>
  <c r="G130" i="86"/>
  <c r="D131" i="86"/>
  <c r="E131" i="86"/>
  <c r="J133" i="57"/>
  <c r="J130" i="76"/>
  <c r="J135" i="74"/>
  <c r="D137" i="41"/>
  <c r="G136" i="41"/>
  <c r="E137" i="41"/>
  <c r="G129" i="87"/>
  <c r="D130" i="87"/>
  <c r="E130" i="87"/>
  <c r="G134" i="46"/>
  <c r="D135" i="46"/>
  <c r="E135" i="46"/>
  <c r="H127" i="93"/>
  <c r="I127" i="93"/>
  <c r="F127" i="99"/>
  <c r="B127" i="99"/>
  <c r="J136" i="22"/>
  <c r="J129" i="81"/>
  <c r="D138" i="3"/>
  <c r="G137" i="3"/>
  <c r="E138" i="3"/>
  <c r="J128" i="89"/>
  <c r="J131" i="68"/>
  <c r="D131" i="81"/>
  <c r="G130" i="81"/>
  <c r="E131" i="81"/>
  <c r="J133" i="54"/>
  <c r="J136" i="34"/>
  <c r="H136" i="20"/>
  <c r="I136" i="20"/>
  <c r="G133" i="62"/>
  <c r="D134" i="62"/>
  <c r="E134" i="62"/>
  <c r="G132" i="68"/>
  <c r="D133" i="68"/>
  <c r="E133" i="68"/>
  <c r="D135" i="57"/>
  <c r="G134" i="57"/>
  <c r="E135" i="57"/>
  <c r="D131" i="83"/>
  <c r="G130" i="83"/>
  <c r="E131" i="83"/>
  <c r="J135" i="41"/>
  <c r="J138" i="29"/>
  <c r="D138" i="22"/>
  <c r="G137" i="22"/>
  <c r="E138" i="22"/>
  <c r="G135" i="45"/>
  <c r="D136" i="45"/>
  <c r="E136" i="45"/>
  <c r="H136" i="44"/>
  <c r="I136" i="44"/>
  <c r="G136" i="73"/>
  <c r="D137" i="73"/>
  <c r="E137" i="73"/>
  <c r="G138" i="32"/>
  <c r="D139" i="32"/>
  <c r="E139" i="32"/>
  <c r="G129" i="90"/>
  <c r="D130" i="90"/>
  <c r="E130" i="90"/>
  <c r="D135" i="56"/>
  <c r="G134" i="56"/>
  <c r="E135" i="56"/>
  <c r="H129" i="94"/>
  <c r="I129" i="94"/>
  <c r="J135" i="43"/>
  <c r="J129" i="86"/>
  <c r="J133" i="56"/>
  <c r="F137" i="20"/>
  <c r="B137" i="20"/>
  <c r="J132" i="62"/>
  <c r="J135" i="73"/>
  <c r="I132" i="60"/>
  <c r="H132" i="60"/>
  <c r="D137" i="74"/>
  <c r="G136" i="74"/>
  <c r="E137" i="74"/>
  <c r="G131" i="77"/>
  <c r="D132" i="77"/>
  <c r="E132" i="77"/>
  <c r="I132" i="61"/>
  <c r="H132" i="61"/>
  <c r="G132" i="65"/>
  <c r="D133" i="65"/>
  <c r="E133" i="65"/>
  <c r="I137" i="23"/>
  <c r="H137" i="23"/>
  <c r="D134" i="59"/>
  <c r="G133" i="59"/>
  <c r="E134" i="59"/>
  <c r="D137" i="42"/>
  <c r="G136" i="42"/>
  <c r="E137" i="42"/>
  <c r="F128" i="95"/>
  <c r="B128" i="95"/>
  <c r="J128" i="88"/>
  <c r="J129" i="82"/>
  <c r="F137" i="44"/>
  <c r="B137" i="44"/>
  <c r="G138" i="71"/>
  <c r="D139" i="71"/>
  <c r="E139" i="71"/>
  <c r="F137" i="18"/>
  <c r="B137" i="18"/>
  <c r="F130" i="94"/>
  <c r="B130" i="94"/>
  <c r="J136" i="19"/>
  <c r="J132" i="64"/>
  <c r="F133" i="60"/>
  <c r="B133" i="60"/>
  <c r="G132" i="66"/>
  <c r="D133" i="66"/>
  <c r="E133" i="66"/>
  <c r="B133" i="61"/>
  <c r="F133" i="61"/>
  <c r="B138" i="23"/>
  <c r="F138" i="23"/>
  <c r="H136" i="18"/>
  <c r="I136" i="18"/>
  <c r="G131" i="76"/>
  <c r="D132" i="76"/>
  <c r="E132" i="76"/>
  <c r="G139" i="70"/>
  <c r="D140" i="70"/>
  <c r="E140" i="70"/>
  <c r="G133" i="64"/>
  <c r="D134" i="64"/>
  <c r="E134" i="64"/>
  <c r="D130" i="91"/>
  <c r="G129" i="91"/>
  <c r="E130" i="91"/>
  <c r="F138" i="31"/>
  <c r="B138" i="31"/>
  <c r="G130" i="80"/>
  <c r="D131" i="80"/>
  <c r="E131" i="80"/>
  <c r="J126" i="98"/>
  <c r="J138" i="70"/>
  <c r="J130" i="77"/>
  <c r="D138" i="19"/>
  <c r="G137" i="19"/>
  <c r="E138" i="19"/>
  <c r="J138" i="69"/>
  <c r="D128" i="97"/>
  <c r="G127" i="97"/>
  <c r="E128" i="97"/>
  <c r="D138" i="34"/>
  <c r="G137" i="34"/>
  <c r="E138" i="34"/>
  <c r="J133" i="46"/>
  <c r="J138" i="27"/>
  <c r="D130" i="84"/>
  <c r="G129" i="84"/>
  <c r="E130" i="84"/>
  <c r="J136" i="18" l="1"/>
  <c r="J136" i="44"/>
  <c r="J127" i="95"/>
  <c r="B130" i="90"/>
  <c r="F130" i="90"/>
  <c r="B137" i="41"/>
  <c r="F137" i="41"/>
  <c r="F130" i="84"/>
  <c r="B130" i="84"/>
  <c r="I130" i="80"/>
  <c r="H130" i="80"/>
  <c r="D129" i="95"/>
  <c r="G128" i="95"/>
  <c r="E129" i="95"/>
  <c r="J137" i="23"/>
  <c r="H131" i="77"/>
  <c r="I131" i="77"/>
  <c r="H134" i="56"/>
  <c r="I134" i="56"/>
  <c r="H137" i="19"/>
  <c r="I137" i="19"/>
  <c r="D139" i="23"/>
  <c r="G138" i="23"/>
  <c r="E139" i="23"/>
  <c r="D134" i="60"/>
  <c r="G133" i="60"/>
  <c r="E134" i="60"/>
  <c r="B139" i="71"/>
  <c r="F139" i="71"/>
  <c r="D138" i="20"/>
  <c r="G137" i="20"/>
  <c r="E138" i="20"/>
  <c r="F135" i="56"/>
  <c r="B135" i="56"/>
  <c r="B137" i="73"/>
  <c r="F137" i="73"/>
  <c r="I137" i="22"/>
  <c r="H137" i="22"/>
  <c r="I134" i="57"/>
  <c r="H134" i="57"/>
  <c r="J136" i="20"/>
  <c r="J127" i="93"/>
  <c r="I130" i="86"/>
  <c r="H130" i="86"/>
  <c r="F131" i="82"/>
  <c r="B131" i="82"/>
  <c r="B133" i="67"/>
  <c r="F133" i="67"/>
  <c r="I134" i="58"/>
  <c r="H134" i="58"/>
  <c r="I131" i="79"/>
  <c r="H131" i="79"/>
  <c r="B135" i="55"/>
  <c r="F135" i="55"/>
  <c r="H139" i="70"/>
  <c r="I139" i="70"/>
  <c r="H137" i="3"/>
  <c r="I137" i="3"/>
  <c r="I139" i="69"/>
  <c r="H139" i="69"/>
  <c r="I127" i="97"/>
  <c r="H127" i="97"/>
  <c r="I137" i="34"/>
  <c r="H137" i="34"/>
  <c r="F138" i="19"/>
  <c r="B138" i="19"/>
  <c r="D139" i="31"/>
  <c r="G138" i="31"/>
  <c r="E139" i="31"/>
  <c r="B140" i="70"/>
  <c r="F140" i="70"/>
  <c r="H138" i="71"/>
  <c r="I138" i="71"/>
  <c r="I136" i="42"/>
  <c r="H136" i="42"/>
  <c r="F133" i="65"/>
  <c r="B133" i="65"/>
  <c r="I136" i="74"/>
  <c r="H136" i="74"/>
  <c r="I136" i="73"/>
  <c r="H136" i="73"/>
  <c r="F138" i="22"/>
  <c r="B138" i="22"/>
  <c r="F135" i="57"/>
  <c r="B135" i="57"/>
  <c r="I136" i="41"/>
  <c r="H136" i="41"/>
  <c r="F140" i="69"/>
  <c r="B140" i="69"/>
  <c r="F132" i="75"/>
  <c r="B132" i="75"/>
  <c r="H139" i="29"/>
  <c r="I139" i="29"/>
  <c r="F135" i="58"/>
  <c r="B135" i="58"/>
  <c r="F134" i="63"/>
  <c r="B134" i="63"/>
  <c r="F139" i="24"/>
  <c r="B139" i="24"/>
  <c r="B132" i="79"/>
  <c r="F132" i="79"/>
  <c r="B137" i="42"/>
  <c r="F137" i="42"/>
  <c r="B140" i="29"/>
  <c r="F140" i="29"/>
  <c r="I129" i="89"/>
  <c r="H129" i="89"/>
  <c r="D138" i="44"/>
  <c r="G137" i="44"/>
  <c r="E138" i="44"/>
  <c r="I129" i="90"/>
  <c r="H129" i="90"/>
  <c r="B133" i="68"/>
  <c r="F133" i="68"/>
  <c r="F138" i="3"/>
  <c r="B138" i="3"/>
  <c r="F135" i="46"/>
  <c r="B135" i="46"/>
  <c r="I139" i="27"/>
  <c r="H139" i="27"/>
  <c r="I136" i="39"/>
  <c r="H136" i="39"/>
  <c r="H127" i="98"/>
  <c r="I127" i="98"/>
  <c r="B135" i="72"/>
  <c r="F135" i="72"/>
  <c r="H140" i="28"/>
  <c r="I140" i="28"/>
  <c r="B130" i="89"/>
  <c r="F130" i="89"/>
  <c r="F130" i="91"/>
  <c r="B130" i="91"/>
  <c r="B132" i="76"/>
  <c r="F132" i="76"/>
  <c r="G130" i="94"/>
  <c r="D131" i="94"/>
  <c r="E131" i="94"/>
  <c r="H133" i="59"/>
  <c r="I133" i="59"/>
  <c r="J132" i="61"/>
  <c r="J132" i="60"/>
  <c r="J129" i="94"/>
  <c r="I132" i="68"/>
  <c r="H132" i="68"/>
  <c r="I134" i="46"/>
  <c r="H134" i="46"/>
  <c r="B140" i="27"/>
  <c r="F140" i="27"/>
  <c r="G128" i="93"/>
  <c r="D129" i="93"/>
  <c r="E129" i="93"/>
  <c r="H129" i="92"/>
  <c r="I129" i="92"/>
  <c r="F132" i="78"/>
  <c r="B132" i="78"/>
  <c r="I134" i="72"/>
  <c r="H134" i="72"/>
  <c r="J137" i="31"/>
  <c r="B130" i="88"/>
  <c r="F130" i="88"/>
  <c r="B141" i="28"/>
  <c r="F141" i="28"/>
  <c r="B137" i="74"/>
  <c r="F137" i="74"/>
  <c r="B137" i="39"/>
  <c r="F137" i="39"/>
  <c r="I133" i="63"/>
  <c r="H133" i="63"/>
  <c r="F128" i="97"/>
  <c r="B128" i="97"/>
  <c r="H131" i="76"/>
  <c r="I131" i="76"/>
  <c r="F133" i="66"/>
  <c r="B133" i="66"/>
  <c r="B134" i="59"/>
  <c r="F134" i="59"/>
  <c r="F139" i="32"/>
  <c r="B139" i="32"/>
  <c r="F136" i="45"/>
  <c r="B136" i="45"/>
  <c r="I130" i="83"/>
  <c r="H130" i="83"/>
  <c r="H130" i="81"/>
  <c r="I130" i="81"/>
  <c r="B138" i="17"/>
  <c r="F138" i="17"/>
  <c r="B130" i="92"/>
  <c r="F130" i="92"/>
  <c r="I131" i="78"/>
  <c r="H131" i="78"/>
  <c r="H139" i="30"/>
  <c r="I139" i="30"/>
  <c r="I129" i="88"/>
  <c r="H129" i="88"/>
  <c r="B138" i="21"/>
  <c r="F138" i="21"/>
  <c r="B138" i="34"/>
  <c r="F138" i="34"/>
  <c r="I132" i="65"/>
  <c r="J132" i="65" s="1"/>
  <c r="H132" i="65"/>
  <c r="I131" i="75"/>
  <c r="H131" i="75"/>
  <c r="I138" i="24"/>
  <c r="H138" i="24"/>
  <c r="B131" i="80"/>
  <c r="F131" i="80"/>
  <c r="F134" i="64"/>
  <c r="B134" i="64"/>
  <c r="I132" i="66"/>
  <c r="H132" i="66"/>
  <c r="G137" i="18"/>
  <c r="D138" i="18"/>
  <c r="E138" i="18"/>
  <c r="F132" i="77"/>
  <c r="B132" i="77"/>
  <c r="H138" i="32"/>
  <c r="I138" i="32"/>
  <c r="I135" i="45"/>
  <c r="H135" i="45"/>
  <c r="B131" i="83"/>
  <c r="F131" i="83"/>
  <c r="B134" i="62"/>
  <c r="F134" i="62"/>
  <c r="F131" i="81"/>
  <c r="B131" i="81"/>
  <c r="F130" i="87"/>
  <c r="B130" i="87"/>
  <c r="B131" i="85"/>
  <c r="F131" i="85"/>
  <c r="I137" i="17"/>
  <c r="H137" i="17"/>
  <c r="B135" i="53"/>
  <c r="F135" i="53"/>
  <c r="I129" i="96"/>
  <c r="H129" i="96"/>
  <c r="B140" i="30"/>
  <c r="F140" i="30"/>
  <c r="F135" i="54"/>
  <c r="B135" i="54"/>
  <c r="I136" i="43"/>
  <c r="H136" i="43"/>
  <c r="H137" i="21"/>
  <c r="I137" i="21"/>
  <c r="D134" i="61"/>
  <c r="G133" i="61"/>
  <c r="E134" i="61"/>
  <c r="B128" i="98"/>
  <c r="F128" i="98"/>
  <c r="I129" i="91"/>
  <c r="H129" i="91"/>
  <c r="I129" i="84"/>
  <c r="H129" i="84"/>
  <c r="H133" i="64"/>
  <c r="I133" i="64"/>
  <c r="J133" i="64" s="1"/>
  <c r="H133" i="62"/>
  <c r="I133" i="62"/>
  <c r="D128" i="99"/>
  <c r="G127" i="99"/>
  <c r="E128" i="99"/>
  <c r="I129" i="87"/>
  <c r="H129" i="87"/>
  <c r="B131" i="86"/>
  <c r="F131" i="86"/>
  <c r="H130" i="85"/>
  <c r="I130" i="85"/>
  <c r="J126" i="99"/>
  <c r="H134" i="53"/>
  <c r="I134" i="53"/>
  <c r="H130" i="82"/>
  <c r="I130" i="82"/>
  <c r="F130" i="96"/>
  <c r="B130" i="96"/>
  <c r="H132" i="67"/>
  <c r="I132" i="67"/>
  <c r="I134" i="54"/>
  <c r="H134" i="54"/>
  <c r="B137" i="43"/>
  <c r="F137" i="43"/>
  <c r="I134" i="55"/>
  <c r="J134" i="55" s="1"/>
  <c r="H134" i="55"/>
  <c r="J134" i="53" l="1"/>
  <c r="J137" i="17"/>
  <c r="J136" i="41"/>
  <c r="J136" i="74"/>
  <c r="J139" i="30"/>
  <c r="J130" i="81"/>
  <c r="J155" i="81" s="1"/>
  <c r="J140" i="28"/>
  <c r="J139" i="70"/>
  <c r="J136" i="43"/>
  <c r="J139" i="29"/>
  <c r="J127" i="97"/>
  <c r="J137" i="19"/>
  <c r="J138" i="24"/>
  <c r="J139" i="69"/>
  <c r="J131" i="79"/>
  <c r="J130" i="86"/>
  <c r="J155" i="86" s="1"/>
  <c r="J132" i="67"/>
  <c r="J129" i="96"/>
  <c r="J135" i="45"/>
  <c r="J129" i="89"/>
  <c r="J136" i="42"/>
  <c r="J137" i="3"/>
  <c r="J130" i="80"/>
  <c r="J155" i="80" s="1"/>
  <c r="H127" i="99"/>
  <c r="I127" i="99"/>
  <c r="G130" i="87"/>
  <c r="D131" i="87"/>
  <c r="E131" i="87"/>
  <c r="G138" i="17"/>
  <c r="D139" i="17"/>
  <c r="E139" i="17"/>
  <c r="G132" i="78"/>
  <c r="D133" i="78"/>
  <c r="E133" i="78"/>
  <c r="H133" i="61"/>
  <c r="I133" i="61"/>
  <c r="D132" i="85"/>
  <c r="G131" i="85"/>
  <c r="E132" i="85"/>
  <c r="J134" i="54"/>
  <c r="J129" i="84"/>
  <c r="J137" i="21"/>
  <c r="H137" i="18"/>
  <c r="I137" i="18"/>
  <c r="G136" i="45"/>
  <c r="D137" i="45"/>
  <c r="E137" i="45"/>
  <c r="J133" i="59"/>
  <c r="G130" i="91"/>
  <c r="D131" i="91"/>
  <c r="E131" i="91"/>
  <c r="G138" i="3"/>
  <c r="D139" i="3"/>
  <c r="E139" i="3"/>
  <c r="B139" i="31"/>
  <c r="F139" i="31"/>
  <c r="J134" i="56"/>
  <c r="G130" i="89"/>
  <c r="D131" i="89"/>
  <c r="E131" i="89"/>
  <c r="D140" i="24"/>
  <c r="G139" i="24"/>
  <c r="E140" i="24"/>
  <c r="G138" i="22"/>
  <c r="D139" i="22"/>
  <c r="E139" i="22"/>
  <c r="J130" i="85"/>
  <c r="J155" i="85" s="1"/>
  <c r="F128" i="99"/>
  <c r="B128" i="99"/>
  <c r="J129" i="91"/>
  <c r="G135" i="53"/>
  <c r="D136" i="53"/>
  <c r="E136" i="53"/>
  <c r="J138" i="32"/>
  <c r="J132" i="66"/>
  <c r="J131" i="75"/>
  <c r="J129" i="88"/>
  <c r="D140" i="32"/>
  <c r="G139" i="32"/>
  <c r="E140" i="32"/>
  <c r="D129" i="97"/>
  <c r="G128" i="97"/>
  <c r="E129" i="97"/>
  <c r="J129" i="92"/>
  <c r="J134" i="46"/>
  <c r="J136" i="39"/>
  <c r="D141" i="29"/>
  <c r="G140" i="29"/>
  <c r="E141" i="29"/>
  <c r="J138" i="71"/>
  <c r="G138" i="19"/>
  <c r="D139" i="19"/>
  <c r="E139" i="19"/>
  <c r="J134" i="58"/>
  <c r="D136" i="56"/>
  <c r="G135" i="56"/>
  <c r="E136" i="56"/>
  <c r="B134" i="60"/>
  <c r="F134" i="60"/>
  <c r="J131" i="77"/>
  <c r="G141" i="28"/>
  <c r="D142" i="28"/>
  <c r="E142" i="28"/>
  <c r="G132" i="75"/>
  <c r="D133" i="75"/>
  <c r="E133" i="75"/>
  <c r="H133" i="60"/>
  <c r="I133" i="60"/>
  <c r="J133" i="62"/>
  <c r="D129" i="98"/>
  <c r="G128" i="98"/>
  <c r="E129" i="98"/>
  <c r="G131" i="81"/>
  <c r="D132" i="81"/>
  <c r="E132" i="81"/>
  <c r="G134" i="59"/>
  <c r="D135" i="59"/>
  <c r="E135" i="59"/>
  <c r="G130" i="88"/>
  <c r="D131" i="88"/>
  <c r="E131" i="88"/>
  <c r="B131" i="94"/>
  <c r="F131" i="94"/>
  <c r="D135" i="63"/>
  <c r="G134" i="63"/>
  <c r="E135" i="63"/>
  <c r="D141" i="69"/>
  <c r="G140" i="69"/>
  <c r="E141" i="69"/>
  <c r="J136" i="73"/>
  <c r="D134" i="67"/>
  <c r="G133" i="67"/>
  <c r="E134" i="67"/>
  <c r="G130" i="84"/>
  <c r="D131" i="84"/>
  <c r="E131" i="84"/>
  <c r="D134" i="68"/>
  <c r="G133" i="68"/>
  <c r="E134" i="68"/>
  <c r="G130" i="96"/>
  <c r="D131" i="96"/>
  <c r="E131" i="96"/>
  <c r="D132" i="86"/>
  <c r="G131" i="86"/>
  <c r="E132" i="86"/>
  <c r="D135" i="62"/>
  <c r="G134" i="62"/>
  <c r="E135" i="62"/>
  <c r="D135" i="64"/>
  <c r="G134" i="64"/>
  <c r="E135" i="64"/>
  <c r="J133" i="63"/>
  <c r="J132" i="68"/>
  <c r="I130" i="94"/>
  <c r="H130" i="94"/>
  <c r="J139" i="27"/>
  <c r="J129" i="90"/>
  <c r="D138" i="42"/>
  <c r="G137" i="42"/>
  <c r="E138" i="42"/>
  <c r="D141" i="70"/>
  <c r="G140" i="70"/>
  <c r="E141" i="70"/>
  <c r="J137" i="34"/>
  <c r="J134" i="57"/>
  <c r="H137" i="20"/>
  <c r="I137" i="20"/>
  <c r="H138" i="23"/>
  <c r="I138" i="23"/>
  <c r="G137" i="41"/>
  <c r="D138" i="41"/>
  <c r="E138" i="41"/>
  <c r="G137" i="43"/>
  <c r="D138" i="43"/>
  <c r="E138" i="43"/>
  <c r="J130" i="82"/>
  <c r="J155" i="82" s="1"/>
  <c r="G135" i="54"/>
  <c r="D136" i="54"/>
  <c r="E136" i="54"/>
  <c r="D133" i="77"/>
  <c r="G132" i="77"/>
  <c r="E133" i="77"/>
  <c r="G131" i="80"/>
  <c r="D132" i="80"/>
  <c r="E132" i="80"/>
  <c r="D139" i="34"/>
  <c r="G138" i="34"/>
  <c r="E139" i="34"/>
  <c r="D138" i="39"/>
  <c r="G137" i="39"/>
  <c r="E138" i="39"/>
  <c r="B129" i="93"/>
  <c r="F129" i="93"/>
  <c r="D133" i="76"/>
  <c r="G132" i="76"/>
  <c r="E133" i="76"/>
  <c r="D136" i="72"/>
  <c r="G135" i="72"/>
  <c r="E136" i="72"/>
  <c r="D136" i="58"/>
  <c r="G135" i="58"/>
  <c r="E136" i="58"/>
  <c r="D136" i="55"/>
  <c r="G135" i="55"/>
  <c r="E136" i="55"/>
  <c r="F138" i="20"/>
  <c r="B138" i="20"/>
  <c r="B139" i="23"/>
  <c r="F139" i="23"/>
  <c r="D132" i="83"/>
  <c r="G131" i="83"/>
  <c r="E132" i="83"/>
  <c r="J131" i="78"/>
  <c r="J130" i="83"/>
  <c r="J155" i="83" s="1"/>
  <c r="G133" i="66"/>
  <c r="D134" i="66"/>
  <c r="E134" i="66"/>
  <c r="I128" i="93"/>
  <c r="H128" i="93"/>
  <c r="D136" i="46"/>
  <c r="G135" i="46"/>
  <c r="E136" i="46"/>
  <c r="H137" i="44"/>
  <c r="I137" i="44"/>
  <c r="G132" i="79"/>
  <c r="D133" i="79"/>
  <c r="E133" i="79"/>
  <c r="G131" i="82"/>
  <c r="D132" i="82"/>
  <c r="E132" i="82"/>
  <c r="J137" i="22"/>
  <c r="D140" i="71"/>
  <c r="G139" i="71"/>
  <c r="E140" i="71"/>
  <c r="I128" i="95"/>
  <c r="H128" i="95"/>
  <c r="G130" i="90"/>
  <c r="D131" i="90"/>
  <c r="E131" i="90"/>
  <c r="D141" i="30"/>
  <c r="G140" i="30"/>
  <c r="E141" i="30"/>
  <c r="J129" i="87"/>
  <c r="F134" i="61"/>
  <c r="B134" i="61"/>
  <c r="F138" i="18"/>
  <c r="B138" i="18"/>
  <c r="D139" i="21"/>
  <c r="G138" i="21"/>
  <c r="E139" i="21"/>
  <c r="D131" i="92"/>
  <c r="G130" i="92"/>
  <c r="E131" i="92"/>
  <c r="J131" i="76"/>
  <c r="D138" i="74"/>
  <c r="G137" i="74"/>
  <c r="E138" i="74"/>
  <c r="J134" i="72"/>
  <c r="G140" i="27"/>
  <c r="D141" i="27"/>
  <c r="E141" i="27"/>
  <c r="J127" i="98"/>
  <c r="B138" i="44"/>
  <c r="F138" i="44"/>
  <c r="G135" i="57"/>
  <c r="D136" i="57"/>
  <c r="E136" i="57"/>
  <c r="D134" i="65"/>
  <c r="G133" i="65"/>
  <c r="E134" i="65"/>
  <c r="H138" i="31"/>
  <c r="I138" i="31"/>
  <c r="D138" i="73"/>
  <c r="G137" i="73"/>
  <c r="E138" i="73"/>
  <c r="B129" i="95"/>
  <c r="F129" i="95"/>
  <c r="J137" i="18" l="1"/>
  <c r="J127" i="99"/>
  <c r="J137" i="20"/>
  <c r="J128" i="95"/>
  <c r="I139" i="32"/>
  <c r="H139" i="32"/>
  <c r="D139" i="18"/>
  <c r="G138" i="18"/>
  <c r="E139" i="18"/>
  <c r="F131" i="90"/>
  <c r="B131" i="90"/>
  <c r="D139" i="20"/>
  <c r="G138" i="20"/>
  <c r="E139" i="20"/>
  <c r="H135" i="72"/>
  <c r="I135" i="72"/>
  <c r="I137" i="39"/>
  <c r="H137" i="39"/>
  <c r="F138" i="43"/>
  <c r="B138" i="43"/>
  <c r="F138" i="42"/>
  <c r="B138" i="42"/>
  <c r="H134" i="64"/>
  <c r="I134" i="64"/>
  <c r="I130" i="84"/>
  <c r="H130" i="84"/>
  <c r="F129" i="98"/>
  <c r="B129" i="98"/>
  <c r="B142" i="28"/>
  <c r="F142" i="28"/>
  <c r="B140" i="32"/>
  <c r="F140" i="32"/>
  <c r="I139" i="24"/>
  <c r="H139" i="24"/>
  <c r="B137" i="45"/>
  <c r="F137" i="45"/>
  <c r="I131" i="85"/>
  <c r="H131" i="85"/>
  <c r="F139" i="17"/>
  <c r="B139" i="17"/>
  <c r="F141" i="69"/>
  <c r="B141" i="69"/>
  <c r="B141" i="29"/>
  <c r="F141" i="29"/>
  <c r="I133" i="65"/>
  <c r="H133" i="65"/>
  <c r="H135" i="46"/>
  <c r="I135" i="46"/>
  <c r="F138" i="39"/>
  <c r="B138" i="39"/>
  <c r="I132" i="77"/>
  <c r="H132" i="77"/>
  <c r="H137" i="43"/>
  <c r="I137" i="43"/>
  <c r="J137" i="43" s="1"/>
  <c r="B135" i="64"/>
  <c r="F135" i="64"/>
  <c r="B131" i="96"/>
  <c r="F131" i="96"/>
  <c r="I134" i="63"/>
  <c r="H134" i="63"/>
  <c r="B135" i="59"/>
  <c r="F135" i="59"/>
  <c r="H141" i="28"/>
  <c r="I141" i="28"/>
  <c r="F140" i="24"/>
  <c r="B140" i="24"/>
  <c r="B139" i="3"/>
  <c r="F139" i="3"/>
  <c r="I136" i="45"/>
  <c r="H136" i="45"/>
  <c r="F132" i="85"/>
  <c r="B132" i="85"/>
  <c r="I138" i="17"/>
  <c r="H138" i="17"/>
  <c r="I130" i="88"/>
  <c r="H130" i="88"/>
  <c r="B132" i="82"/>
  <c r="F132" i="82"/>
  <c r="B136" i="72"/>
  <c r="F136" i="72"/>
  <c r="F134" i="65"/>
  <c r="B134" i="65"/>
  <c r="F141" i="27"/>
  <c r="B141" i="27"/>
  <c r="I130" i="92"/>
  <c r="H130" i="92"/>
  <c r="G134" i="61"/>
  <c r="D135" i="61"/>
  <c r="E135" i="61"/>
  <c r="I131" i="82"/>
  <c r="H131" i="82"/>
  <c r="F136" i="46"/>
  <c r="B136" i="46"/>
  <c r="H135" i="55"/>
  <c r="I135" i="55"/>
  <c r="B133" i="77"/>
  <c r="F133" i="77"/>
  <c r="H130" i="96"/>
  <c r="I130" i="96"/>
  <c r="H133" i="67"/>
  <c r="I133" i="67"/>
  <c r="F135" i="63"/>
  <c r="B135" i="63"/>
  <c r="I134" i="59"/>
  <c r="J134" i="59" s="1"/>
  <c r="H134" i="59"/>
  <c r="J133" i="60"/>
  <c r="B139" i="19"/>
  <c r="F139" i="19"/>
  <c r="D129" i="99"/>
  <c r="G128" i="99"/>
  <c r="E129" i="99"/>
  <c r="H138" i="3"/>
  <c r="I138" i="3"/>
  <c r="J133" i="61"/>
  <c r="F132" i="86"/>
  <c r="B132" i="86"/>
  <c r="B136" i="56"/>
  <c r="F136" i="56"/>
  <c r="D130" i="95"/>
  <c r="G129" i="95"/>
  <c r="E130" i="95"/>
  <c r="I130" i="90"/>
  <c r="H130" i="90"/>
  <c r="H140" i="27"/>
  <c r="I140" i="27"/>
  <c r="F131" i="92"/>
  <c r="B131" i="92"/>
  <c r="I131" i="83"/>
  <c r="H131" i="83"/>
  <c r="B136" i="55"/>
  <c r="F136" i="55"/>
  <c r="I132" i="76"/>
  <c r="H132" i="76"/>
  <c r="I138" i="34"/>
  <c r="H138" i="34"/>
  <c r="F138" i="41"/>
  <c r="B138" i="41"/>
  <c r="I134" i="62"/>
  <c r="H134" i="62"/>
  <c r="F134" i="67"/>
  <c r="B134" i="67"/>
  <c r="G131" i="94"/>
  <c r="D132" i="94"/>
  <c r="E132" i="94"/>
  <c r="D135" i="60"/>
  <c r="G134" i="60"/>
  <c r="E135" i="60"/>
  <c r="I138" i="19"/>
  <c r="H138" i="19"/>
  <c r="F131" i="89"/>
  <c r="B131" i="89"/>
  <c r="B131" i="87"/>
  <c r="F131" i="87"/>
  <c r="B138" i="74"/>
  <c r="F138" i="74"/>
  <c r="I131" i="80"/>
  <c r="H131" i="80"/>
  <c r="F131" i="84"/>
  <c r="B131" i="84"/>
  <c r="H135" i="53"/>
  <c r="I135" i="53"/>
  <c r="B136" i="57"/>
  <c r="F136" i="57"/>
  <c r="B133" i="79"/>
  <c r="F133" i="79"/>
  <c r="J128" i="93"/>
  <c r="B132" i="83"/>
  <c r="F132" i="83"/>
  <c r="F133" i="76"/>
  <c r="B133" i="76"/>
  <c r="F139" i="34"/>
  <c r="B139" i="34"/>
  <c r="B136" i="54"/>
  <c r="F136" i="54"/>
  <c r="H137" i="41"/>
  <c r="I137" i="41"/>
  <c r="H140" i="70"/>
  <c r="I140" i="70"/>
  <c r="J130" i="94"/>
  <c r="J155" i="94" s="1"/>
  <c r="B135" i="62"/>
  <c r="F135" i="62"/>
  <c r="H133" i="68"/>
  <c r="I133" i="68"/>
  <c r="F132" i="81"/>
  <c r="B132" i="81"/>
  <c r="H128" i="97"/>
  <c r="I128" i="97"/>
  <c r="H130" i="89"/>
  <c r="I130" i="89"/>
  <c r="F131" i="91"/>
  <c r="B131" i="91"/>
  <c r="I130" i="87"/>
  <c r="H130" i="87"/>
  <c r="H133" i="66"/>
  <c r="I133" i="66"/>
  <c r="H137" i="42"/>
  <c r="I137" i="42"/>
  <c r="H128" i="98"/>
  <c r="I128" i="98"/>
  <c r="H137" i="73"/>
  <c r="I137" i="73"/>
  <c r="B138" i="73"/>
  <c r="F138" i="73"/>
  <c r="I135" i="57"/>
  <c r="H135" i="57"/>
  <c r="H138" i="21"/>
  <c r="I138" i="21"/>
  <c r="I140" i="30"/>
  <c r="H140" i="30"/>
  <c r="H139" i="71"/>
  <c r="I139" i="71"/>
  <c r="J139" i="71" s="1"/>
  <c r="H132" i="79"/>
  <c r="I132" i="79"/>
  <c r="D140" i="23"/>
  <c r="G139" i="23"/>
  <c r="E140" i="23"/>
  <c r="H135" i="58"/>
  <c r="I135" i="58"/>
  <c r="G129" i="93"/>
  <c r="D130" i="93"/>
  <c r="E130" i="93"/>
  <c r="I135" i="54"/>
  <c r="H135" i="54"/>
  <c r="J138" i="23"/>
  <c r="B141" i="70"/>
  <c r="F141" i="70"/>
  <c r="B134" i="68"/>
  <c r="F134" i="68"/>
  <c r="H131" i="81"/>
  <c r="I131" i="81"/>
  <c r="F133" i="75"/>
  <c r="B133" i="75"/>
  <c r="B129" i="97"/>
  <c r="F129" i="97"/>
  <c r="F139" i="22"/>
  <c r="B139" i="22"/>
  <c r="I130" i="91"/>
  <c r="H130" i="91"/>
  <c r="B133" i="78"/>
  <c r="F133" i="78"/>
  <c r="J138" i="31"/>
  <c r="D139" i="44"/>
  <c r="G138" i="44"/>
  <c r="E139" i="44"/>
  <c r="H137" i="74"/>
  <c r="I137" i="74"/>
  <c r="B139" i="21"/>
  <c r="F139" i="21"/>
  <c r="B141" i="30"/>
  <c r="F141" i="30"/>
  <c r="B140" i="71"/>
  <c r="F140" i="71"/>
  <c r="J137" i="44"/>
  <c r="F134" i="66"/>
  <c r="B134" i="66"/>
  <c r="F136" i="58"/>
  <c r="B136" i="58"/>
  <c r="B132" i="80"/>
  <c r="F132" i="80"/>
  <c r="H131" i="86"/>
  <c r="I131" i="86"/>
  <c r="I140" i="69"/>
  <c r="H140" i="69"/>
  <c r="B131" i="88"/>
  <c r="F131" i="88"/>
  <c r="H132" i="75"/>
  <c r="I132" i="75"/>
  <c r="J132" i="75" s="1"/>
  <c r="I135" i="56"/>
  <c r="H135" i="56"/>
  <c r="H140" i="29"/>
  <c r="I140" i="29"/>
  <c r="F136" i="53"/>
  <c r="B136" i="53"/>
  <c r="I138" i="22"/>
  <c r="H138" i="22"/>
  <c r="G139" i="31"/>
  <c r="D140" i="31"/>
  <c r="E140" i="31"/>
  <c r="H132" i="78"/>
  <c r="I132" i="78"/>
  <c r="J132" i="78" l="1"/>
  <c r="J140" i="30"/>
  <c r="J130" i="87"/>
  <c r="J155" i="87" s="1"/>
  <c r="J132" i="79"/>
  <c r="J137" i="42"/>
  <c r="J130" i="89"/>
  <c r="J155" i="89" s="1"/>
  <c r="J133" i="66"/>
  <c r="J128" i="97"/>
  <c r="J130" i="96"/>
  <c r="J155" i="96" s="1"/>
  <c r="J130" i="88"/>
  <c r="J155" i="88" s="1"/>
  <c r="J134" i="63"/>
  <c r="J132" i="77"/>
  <c r="J135" i="58"/>
  <c r="J134" i="64"/>
  <c r="J138" i="17"/>
  <c r="J139" i="24"/>
  <c r="J130" i="84"/>
  <c r="J155" i="84" s="1"/>
  <c r="J137" i="39"/>
  <c r="J140" i="29"/>
  <c r="J135" i="55"/>
  <c r="J140" i="69"/>
  <c r="J137" i="74"/>
  <c r="J135" i="54"/>
  <c r="J140" i="27"/>
  <c r="D137" i="58"/>
  <c r="G136" i="58"/>
  <c r="E137" i="58"/>
  <c r="B140" i="23"/>
  <c r="F140" i="23"/>
  <c r="B140" i="31"/>
  <c r="F140" i="31"/>
  <c r="G135" i="62"/>
  <c r="D136" i="62"/>
  <c r="E136" i="62"/>
  <c r="D134" i="79"/>
  <c r="G133" i="79"/>
  <c r="E134" i="79"/>
  <c r="H139" i="31"/>
  <c r="I139" i="31"/>
  <c r="J139" i="31" s="1"/>
  <c r="J135" i="56"/>
  <c r="D141" i="71"/>
  <c r="G140" i="71"/>
  <c r="E141" i="71"/>
  <c r="D135" i="68"/>
  <c r="G134" i="68"/>
  <c r="E135" i="68"/>
  <c r="B130" i="93"/>
  <c r="F130" i="93"/>
  <c r="J135" i="57"/>
  <c r="J138" i="19"/>
  <c r="G134" i="67"/>
  <c r="D135" i="67"/>
  <c r="E135" i="67"/>
  <c r="J132" i="76"/>
  <c r="D140" i="19"/>
  <c r="G139" i="19"/>
  <c r="E140" i="19"/>
  <c r="D137" i="46"/>
  <c r="G136" i="46"/>
  <c r="E137" i="46"/>
  <c r="G139" i="3"/>
  <c r="D140" i="3"/>
  <c r="E140" i="3"/>
  <c r="G141" i="29"/>
  <c r="D142" i="29"/>
  <c r="E142" i="29"/>
  <c r="D138" i="45"/>
  <c r="G137" i="45"/>
  <c r="E138" i="45"/>
  <c r="F139" i="20"/>
  <c r="B139" i="20"/>
  <c r="D133" i="80"/>
  <c r="G132" i="80"/>
  <c r="E133" i="80"/>
  <c r="I138" i="44"/>
  <c r="H138" i="44"/>
  <c r="D139" i="73"/>
  <c r="G138" i="73"/>
  <c r="E139" i="73"/>
  <c r="D140" i="34"/>
  <c r="G139" i="34"/>
  <c r="E140" i="34"/>
  <c r="G138" i="74"/>
  <c r="D139" i="74"/>
  <c r="E139" i="74"/>
  <c r="G129" i="98"/>
  <c r="D130" i="98"/>
  <c r="E130" i="98"/>
  <c r="J138" i="22"/>
  <c r="D142" i="30"/>
  <c r="B142" i="30" s="1"/>
  <c r="G141" i="30"/>
  <c r="E142" i="30"/>
  <c r="F142" i="30" s="1"/>
  <c r="F139" i="44"/>
  <c r="B139" i="44"/>
  <c r="G129" i="97"/>
  <c r="D130" i="97"/>
  <c r="E130" i="97"/>
  <c r="D142" i="70"/>
  <c r="G141" i="70"/>
  <c r="E142" i="70"/>
  <c r="J140" i="70"/>
  <c r="H134" i="60"/>
  <c r="I134" i="60"/>
  <c r="J134" i="60" s="1"/>
  <c r="J134" i="62"/>
  <c r="J130" i="90"/>
  <c r="J155" i="90" s="1"/>
  <c r="G131" i="96"/>
  <c r="D132" i="96"/>
  <c r="E132" i="96"/>
  <c r="G131" i="90"/>
  <c r="D132" i="90"/>
  <c r="E132" i="90"/>
  <c r="G139" i="22"/>
  <c r="D140" i="22"/>
  <c r="E140" i="22"/>
  <c r="I129" i="93"/>
  <c r="H129" i="93"/>
  <c r="D137" i="57"/>
  <c r="G136" i="57"/>
  <c r="E137" i="57"/>
  <c r="G136" i="55"/>
  <c r="D137" i="55"/>
  <c r="E137" i="55"/>
  <c r="D133" i="86"/>
  <c r="G132" i="86"/>
  <c r="E133" i="86"/>
  <c r="G141" i="27"/>
  <c r="D142" i="27"/>
  <c r="E142" i="27"/>
  <c r="G138" i="43"/>
  <c r="D139" i="43"/>
  <c r="E139" i="43"/>
  <c r="D132" i="88"/>
  <c r="G131" i="88"/>
  <c r="E132" i="88"/>
  <c r="J137" i="73"/>
  <c r="D134" i="76"/>
  <c r="G133" i="76"/>
  <c r="E134" i="76"/>
  <c r="J135" i="53"/>
  <c r="G131" i="87"/>
  <c r="D132" i="87"/>
  <c r="E132" i="87"/>
  <c r="F135" i="60"/>
  <c r="B135" i="60"/>
  <c r="J138" i="3"/>
  <c r="G133" i="77"/>
  <c r="D134" i="77"/>
  <c r="E134" i="77"/>
  <c r="G134" i="65"/>
  <c r="D135" i="65"/>
  <c r="E135" i="65"/>
  <c r="D141" i="24"/>
  <c r="G140" i="24"/>
  <c r="E141" i="24"/>
  <c r="D139" i="39"/>
  <c r="G138" i="39"/>
  <c r="E139" i="39"/>
  <c r="G141" i="69"/>
  <c r="D142" i="69"/>
  <c r="E142" i="69"/>
  <c r="G139" i="21"/>
  <c r="D140" i="21"/>
  <c r="E140" i="21"/>
  <c r="G133" i="78"/>
  <c r="D134" i="78"/>
  <c r="E134" i="78"/>
  <c r="G132" i="81"/>
  <c r="D133" i="81"/>
  <c r="E133" i="81"/>
  <c r="J137" i="41"/>
  <c r="G132" i="83"/>
  <c r="D133" i="83"/>
  <c r="E133" i="83"/>
  <c r="G138" i="41"/>
  <c r="D139" i="41"/>
  <c r="E139" i="41"/>
  <c r="I129" i="95"/>
  <c r="H129" i="95"/>
  <c r="F135" i="61"/>
  <c r="B135" i="61"/>
  <c r="D137" i="72"/>
  <c r="G136" i="72"/>
  <c r="E137" i="72"/>
  <c r="J141" i="28"/>
  <c r="D136" i="64"/>
  <c r="G135" i="64"/>
  <c r="E136" i="64"/>
  <c r="J135" i="46"/>
  <c r="G140" i="32"/>
  <c r="D141" i="32"/>
  <c r="E141" i="32"/>
  <c r="J135" i="72"/>
  <c r="H138" i="18"/>
  <c r="I138" i="18"/>
  <c r="D134" i="75"/>
  <c r="G133" i="75"/>
  <c r="E134" i="75"/>
  <c r="I139" i="23"/>
  <c r="H139" i="23"/>
  <c r="J138" i="21"/>
  <c r="J128" i="98"/>
  <c r="J133" i="68"/>
  <c r="B132" i="94"/>
  <c r="F132" i="94"/>
  <c r="F130" i="95"/>
  <c r="B130" i="95"/>
  <c r="I134" i="61"/>
  <c r="J134" i="61" s="1"/>
  <c r="H134" i="61"/>
  <c r="G132" i="85"/>
  <c r="D133" i="85"/>
  <c r="E133" i="85"/>
  <c r="G139" i="17"/>
  <c r="D140" i="17"/>
  <c r="E140" i="17"/>
  <c r="F139" i="18"/>
  <c r="B139" i="18"/>
  <c r="D137" i="53"/>
  <c r="G136" i="53"/>
  <c r="E137" i="53"/>
  <c r="D135" i="66"/>
  <c r="G134" i="66"/>
  <c r="E135" i="66"/>
  <c r="G131" i="91"/>
  <c r="D132" i="91"/>
  <c r="E132" i="91"/>
  <c r="D137" i="54"/>
  <c r="G136" i="54"/>
  <c r="E137" i="54"/>
  <c r="D132" i="84"/>
  <c r="G131" i="84"/>
  <c r="E132" i="84"/>
  <c r="G131" i="89"/>
  <c r="D132" i="89"/>
  <c r="E132" i="89"/>
  <c r="H131" i="94"/>
  <c r="I131" i="94"/>
  <c r="J138" i="34"/>
  <c r="D132" i="92"/>
  <c r="G131" i="92"/>
  <c r="E132" i="92"/>
  <c r="D137" i="56"/>
  <c r="G136" i="56"/>
  <c r="E137" i="56"/>
  <c r="I128" i="99"/>
  <c r="H128" i="99"/>
  <c r="G135" i="63"/>
  <c r="D136" i="63"/>
  <c r="E136" i="63"/>
  <c r="D133" i="82"/>
  <c r="G132" i="82"/>
  <c r="E133" i="82"/>
  <c r="D136" i="59"/>
  <c r="G135" i="59"/>
  <c r="E136" i="59"/>
  <c r="D143" i="28"/>
  <c r="G142" i="28"/>
  <c r="E143" i="28"/>
  <c r="J130" i="91"/>
  <c r="J155" i="91" s="1"/>
  <c r="F129" i="99"/>
  <c r="B129" i="99"/>
  <c r="J133" i="67"/>
  <c r="J130" i="92"/>
  <c r="J155" i="92" s="1"/>
  <c r="J136" i="45"/>
  <c r="J133" i="65"/>
  <c r="G138" i="42"/>
  <c r="D139" i="42"/>
  <c r="E139" i="42"/>
  <c r="H138" i="20"/>
  <c r="I138" i="20"/>
  <c r="J138" i="20" s="1"/>
  <c r="J139" i="32"/>
  <c r="J138" i="18" l="1"/>
  <c r="B142" i="69"/>
  <c r="F142" i="69"/>
  <c r="H135" i="59"/>
  <c r="I135" i="59"/>
  <c r="H134" i="65"/>
  <c r="I134" i="65"/>
  <c r="J134" i="65" s="1"/>
  <c r="H136" i="56"/>
  <c r="I136" i="56"/>
  <c r="B133" i="85"/>
  <c r="F133" i="85"/>
  <c r="H138" i="42"/>
  <c r="I138" i="42"/>
  <c r="J138" i="42" s="1"/>
  <c r="H142" i="28"/>
  <c r="I142" i="28"/>
  <c r="I131" i="89"/>
  <c r="H131" i="89"/>
  <c r="B132" i="91"/>
  <c r="F132" i="91"/>
  <c r="B133" i="81"/>
  <c r="F133" i="81"/>
  <c r="F141" i="24"/>
  <c r="B141" i="24"/>
  <c r="B134" i="76"/>
  <c r="F134" i="76"/>
  <c r="I136" i="55"/>
  <c r="H136" i="55"/>
  <c r="I139" i="22"/>
  <c r="H139" i="22"/>
  <c r="B130" i="97"/>
  <c r="F130" i="97"/>
  <c r="B140" i="34"/>
  <c r="F140" i="34"/>
  <c r="B133" i="80"/>
  <c r="F133" i="80"/>
  <c r="H141" i="29"/>
  <c r="I141" i="29"/>
  <c r="I139" i="19"/>
  <c r="H139" i="19"/>
  <c r="D131" i="93"/>
  <c r="G130" i="93"/>
  <c r="E131" i="93"/>
  <c r="H135" i="62"/>
  <c r="I135" i="62"/>
  <c r="B143" i="28"/>
  <c r="F143" i="28"/>
  <c r="B139" i="41"/>
  <c r="F139" i="41"/>
  <c r="B142" i="27"/>
  <c r="F142" i="27"/>
  <c r="I129" i="97"/>
  <c r="H129" i="97"/>
  <c r="F130" i="98"/>
  <c r="B130" i="98"/>
  <c r="B140" i="19"/>
  <c r="F140" i="19"/>
  <c r="G140" i="31"/>
  <c r="D141" i="31"/>
  <c r="E141" i="31"/>
  <c r="H135" i="63"/>
  <c r="I135" i="63"/>
  <c r="F132" i="92"/>
  <c r="B132" i="92"/>
  <c r="H131" i="84"/>
  <c r="I131" i="84"/>
  <c r="J139" i="23"/>
  <c r="F141" i="32"/>
  <c r="B141" i="32"/>
  <c r="H136" i="72"/>
  <c r="I136" i="72"/>
  <c r="H138" i="41"/>
  <c r="I138" i="41"/>
  <c r="I141" i="69"/>
  <c r="H141" i="69"/>
  <c r="B135" i="65"/>
  <c r="F135" i="65"/>
  <c r="I141" i="27"/>
  <c r="H141" i="27"/>
  <c r="I136" i="57"/>
  <c r="H136" i="57"/>
  <c r="F132" i="90"/>
  <c r="B132" i="90"/>
  <c r="H129" i="98"/>
  <c r="I129" i="98"/>
  <c r="I138" i="73"/>
  <c r="H138" i="73"/>
  <c r="G139" i="20"/>
  <c r="D140" i="20"/>
  <c r="E140" i="20"/>
  <c r="F140" i="3"/>
  <c r="B140" i="3"/>
  <c r="D140" i="44"/>
  <c r="G139" i="44"/>
  <c r="E140" i="44"/>
  <c r="F139" i="73"/>
  <c r="B139" i="73"/>
  <c r="I139" i="3"/>
  <c r="H139" i="3"/>
  <c r="I134" i="68"/>
  <c r="H134" i="68"/>
  <c r="D141" i="23"/>
  <c r="G140" i="23"/>
  <c r="E141" i="23"/>
  <c r="B140" i="17"/>
  <c r="F140" i="17"/>
  <c r="F137" i="72"/>
  <c r="B137" i="72"/>
  <c r="H131" i="88"/>
  <c r="I131" i="88"/>
  <c r="B135" i="66"/>
  <c r="F135" i="66"/>
  <c r="G132" i="94"/>
  <c r="D133" i="94"/>
  <c r="E133" i="94"/>
  <c r="H133" i="75"/>
  <c r="I133" i="75"/>
  <c r="F133" i="83"/>
  <c r="B133" i="83"/>
  <c r="H133" i="78"/>
  <c r="I133" i="78"/>
  <c r="H138" i="39"/>
  <c r="I138" i="39"/>
  <c r="I131" i="87"/>
  <c r="H131" i="87"/>
  <c r="F132" i="88"/>
  <c r="B132" i="88"/>
  <c r="I132" i="86"/>
  <c r="H132" i="86"/>
  <c r="D143" i="30"/>
  <c r="B143" i="30" s="1"/>
  <c r="G142" i="30"/>
  <c r="F139" i="74"/>
  <c r="B139" i="74"/>
  <c r="H137" i="45"/>
  <c r="I137" i="45"/>
  <c r="B135" i="67"/>
  <c r="F135" i="67"/>
  <c r="F135" i="68"/>
  <c r="B135" i="68"/>
  <c r="I133" i="79"/>
  <c r="H133" i="79"/>
  <c r="I131" i="92"/>
  <c r="H131" i="92"/>
  <c r="I132" i="81"/>
  <c r="H132" i="81"/>
  <c r="I134" i="66"/>
  <c r="H134" i="66"/>
  <c r="B137" i="57"/>
  <c r="F137" i="57"/>
  <c r="F136" i="59"/>
  <c r="B136" i="59"/>
  <c r="J128" i="99"/>
  <c r="I139" i="17"/>
  <c r="H139" i="17"/>
  <c r="D130" i="99"/>
  <c r="G129" i="99"/>
  <c r="E130" i="99"/>
  <c r="I136" i="54"/>
  <c r="J136" i="54" s="1"/>
  <c r="H136" i="54"/>
  <c r="B134" i="75"/>
  <c r="F134" i="75"/>
  <c r="D136" i="61"/>
  <c r="G135" i="61"/>
  <c r="E136" i="61"/>
  <c r="I132" i="83"/>
  <c r="H132" i="83"/>
  <c r="B139" i="39"/>
  <c r="F139" i="39"/>
  <c r="F134" i="77"/>
  <c r="B134" i="77"/>
  <c r="B133" i="86"/>
  <c r="F133" i="86"/>
  <c r="J129" i="93"/>
  <c r="F132" i="96"/>
  <c r="B132" i="96"/>
  <c r="H141" i="70"/>
  <c r="I141" i="70"/>
  <c r="H141" i="30"/>
  <c r="I141" i="30"/>
  <c r="H138" i="74"/>
  <c r="I138" i="74"/>
  <c r="J138" i="44"/>
  <c r="B138" i="45"/>
  <c r="F138" i="45"/>
  <c r="H136" i="46"/>
  <c r="I136" i="46"/>
  <c r="H134" i="67"/>
  <c r="I134" i="67"/>
  <c r="F134" i="79"/>
  <c r="B134" i="79"/>
  <c r="B136" i="63"/>
  <c r="F136" i="63"/>
  <c r="G139" i="18"/>
  <c r="D140" i="18"/>
  <c r="E140" i="18"/>
  <c r="D136" i="60"/>
  <c r="G135" i="60"/>
  <c r="E136" i="60"/>
  <c r="B132" i="84"/>
  <c r="F132" i="84"/>
  <c r="F139" i="42"/>
  <c r="B139" i="42"/>
  <c r="I136" i="53"/>
  <c r="H136" i="53"/>
  <c r="H135" i="64"/>
  <c r="I135" i="64"/>
  <c r="J135" i="64" s="1"/>
  <c r="H133" i="77"/>
  <c r="I133" i="77"/>
  <c r="J133" i="77" s="1"/>
  <c r="F139" i="43"/>
  <c r="B139" i="43"/>
  <c r="H131" i="96"/>
  <c r="I131" i="96"/>
  <c r="F142" i="70"/>
  <c r="B142" i="70"/>
  <c r="B137" i="46"/>
  <c r="F137" i="46"/>
  <c r="I140" i="71"/>
  <c r="H140" i="71"/>
  <c r="I136" i="58"/>
  <c r="H136" i="58"/>
  <c r="I131" i="91"/>
  <c r="H131" i="91"/>
  <c r="D131" i="95"/>
  <c r="G130" i="95"/>
  <c r="E131" i="95"/>
  <c r="I140" i="32"/>
  <c r="H140" i="32"/>
  <c r="F134" i="78"/>
  <c r="B134" i="78"/>
  <c r="B132" i="87"/>
  <c r="F132" i="87"/>
  <c r="I131" i="90"/>
  <c r="H131" i="90"/>
  <c r="I132" i="82"/>
  <c r="H132" i="82"/>
  <c r="F137" i="54"/>
  <c r="B137" i="54"/>
  <c r="F140" i="21"/>
  <c r="B140" i="21"/>
  <c r="F133" i="82"/>
  <c r="B133" i="82"/>
  <c r="B137" i="56"/>
  <c r="F137" i="56"/>
  <c r="B132" i="89"/>
  <c r="F132" i="89"/>
  <c r="B137" i="53"/>
  <c r="F137" i="53"/>
  <c r="I132" i="85"/>
  <c r="H132" i="85"/>
  <c r="F136" i="64"/>
  <c r="B136" i="64"/>
  <c r="J129" i="95"/>
  <c r="I139" i="21"/>
  <c r="H139" i="21"/>
  <c r="I140" i="24"/>
  <c r="H140" i="24"/>
  <c r="H133" i="76"/>
  <c r="I133" i="76"/>
  <c r="I138" i="43"/>
  <c r="H138" i="43"/>
  <c r="B137" i="55"/>
  <c r="F137" i="55"/>
  <c r="B140" i="22"/>
  <c r="F140" i="22"/>
  <c r="I139" i="34"/>
  <c r="H139" i="34"/>
  <c r="I132" i="80"/>
  <c r="H132" i="80"/>
  <c r="B142" i="29"/>
  <c r="F142" i="29"/>
  <c r="F141" i="71"/>
  <c r="B141" i="71"/>
  <c r="B136" i="62"/>
  <c r="F136" i="62"/>
  <c r="B137" i="58"/>
  <c r="F137" i="58"/>
  <c r="J139" i="17" l="1"/>
  <c r="J138" i="73"/>
  <c r="J141" i="27"/>
  <c r="J139" i="34"/>
  <c r="J134" i="67"/>
  <c r="J133" i="78"/>
  <c r="J138" i="41"/>
  <c r="J135" i="59"/>
  <c r="J133" i="79"/>
  <c r="J141" i="30"/>
  <c r="J136" i="55"/>
  <c r="J140" i="71"/>
  <c r="J141" i="70"/>
  <c r="J139" i="19"/>
  <c r="J133" i="75"/>
  <c r="J129" i="98"/>
  <c r="J135" i="62"/>
  <c r="J139" i="22"/>
  <c r="J139" i="3"/>
  <c r="J141" i="69"/>
  <c r="J136" i="56"/>
  <c r="G139" i="42"/>
  <c r="D140" i="42"/>
  <c r="E140" i="42"/>
  <c r="D136" i="67"/>
  <c r="G135" i="67"/>
  <c r="E136" i="67"/>
  <c r="G140" i="34"/>
  <c r="D141" i="34"/>
  <c r="E141" i="34"/>
  <c r="D135" i="76"/>
  <c r="G134" i="76"/>
  <c r="E135" i="76"/>
  <c r="D141" i="22"/>
  <c r="G140" i="22"/>
  <c r="E141" i="22"/>
  <c r="I130" i="95"/>
  <c r="H130" i="95"/>
  <c r="D138" i="46"/>
  <c r="G137" i="46"/>
  <c r="E138" i="46"/>
  <c r="G132" i="84"/>
  <c r="D133" i="84"/>
  <c r="E133" i="84"/>
  <c r="D137" i="63"/>
  <c r="G136" i="63"/>
  <c r="E137" i="63"/>
  <c r="D139" i="45"/>
  <c r="G138" i="45"/>
  <c r="E139" i="45"/>
  <c r="D140" i="39"/>
  <c r="G139" i="39"/>
  <c r="E140" i="39"/>
  <c r="H132" i="94"/>
  <c r="I132" i="94"/>
  <c r="F140" i="20"/>
  <c r="B140" i="20"/>
  <c r="D141" i="19"/>
  <c r="G140" i="19"/>
  <c r="E141" i="19"/>
  <c r="G139" i="41"/>
  <c r="D140" i="41"/>
  <c r="E140" i="41"/>
  <c r="B131" i="93"/>
  <c r="F131" i="93"/>
  <c r="D134" i="82"/>
  <c r="G133" i="82"/>
  <c r="E134" i="82"/>
  <c r="D142" i="71"/>
  <c r="G141" i="71"/>
  <c r="E142" i="71"/>
  <c r="J140" i="24"/>
  <c r="D138" i="53"/>
  <c r="G137" i="53"/>
  <c r="E138" i="53"/>
  <c r="D133" i="87"/>
  <c r="G132" i="87"/>
  <c r="E133" i="87"/>
  <c r="B131" i="95"/>
  <c r="F131" i="95"/>
  <c r="J137" i="45"/>
  <c r="D136" i="66"/>
  <c r="G135" i="66"/>
  <c r="E136" i="66"/>
  <c r="D140" i="73"/>
  <c r="G139" i="73"/>
  <c r="E140" i="73"/>
  <c r="H139" i="20"/>
  <c r="I139" i="20"/>
  <c r="J136" i="57"/>
  <c r="D131" i="97"/>
  <c r="G130" i="97"/>
  <c r="E131" i="97"/>
  <c r="J142" i="28"/>
  <c r="G132" i="90"/>
  <c r="D133" i="90"/>
  <c r="E133" i="90"/>
  <c r="I140" i="31"/>
  <c r="H140" i="31"/>
  <c r="D143" i="29"/>
  <c r="B143" i="29" s="1"/>
  <c r="G142" i="29"/>
  <c r="D137" i="59"/>
  <c r="G136" i="59"/>
  <c r="E137" i="59"/>
  <c r="H140" i="23"/>
  <c r="I140" i="23"/>
  <c r="J136" i="72"/>
  <c r="D133" i="92"/>
  <c r="G132" i="92"/>
  <c r="E133" i="92"/>
  <c r="G143" i="28"/>
  <c r="D144" i="28"/>
  <c r="E144" i="28"/>
  <c r="D142" i="24"/>
  <c r="G141" i="24"/>
  <c r="E142" i="24"/>
  <c r="I139" i="18"/>
  <c r="H139" i="18"/>
  <c r="J139" i="21"/>
  <c r="D133" i="89"/>
  <c r="G132" i="89"/>
  <c r="E133" i="89"/>
  <c r="G142" i="70"/>
  <c r="D143" i="70"/>
  <c r="E143" i="70"/>
  <c r="I135" i="60"/>
  <c r="H135" i="60"/>
  <c r="D135" i="79"/>
  <c r="G134" i="79"/>
  <c r="E135" i="79"/>
  <c r="J138" i="74"/>
  <c r="G137" i="57"/>
  <c r="D138" i="57"/>
  <c r="E138" i="57"/>
  <c r="D133" i="88"/>
  <c r="G132" i="88"/>
  <c r="E133" i="88"/>
  <c r="D134" i="83"/>
  <c r="G133" i="83"/>
  <c r="E134" i="83"/>
  <c r="B141" i="23"/>
  <c r="F141" i="23"/>
  <c r="H139" i="44"/>
  <c r="I139" i="44"/>
  <c r="J139" i="44" s="1"/>
  <c r="J135" i="63"/>
  <c r="D131" i="98"/>
  <c r="G130" i="98"/>
  <c r="E131" i="98"/>
  <c r="J141" i="29"/>
  <c r="D134" i="81"/>
  <c r="G133" i="81"/>
  <c r="E134" i="81"/>
  <c r="D140" i="43"/>
  <c r="G139" i="43"/>
  <c r="E140" i="43"/>
  <c r="D135" i="77"/>
  <c r="G134" i="77"/>
  <c r="E135" i="77"/>
  <c r="B140" i="44"/>
  <c r="F140" i="44"/>
  <c r="G135" i="65"/>
  <c r="D136" i="65"/>
  <c r="E136" i="65"/>
  <c r="G134" i="75"/>
  <c r="D135" i="75"/>
  <c r="E135" i="75"/>
  <c r="B133" i="94"/>
  <c r="F133" i="94"/>
  <c r="G140" i="17"/>
  <c r="D141" i="17"/>
  <c r="E141" i="17"/>
  <c r="G132" i="96"/>
  <c r="D133" i="96"/>
  <c r="E133" i="96"/>
  <c r="D138" i="58"/>
  <c r="G137" i="58"/>
  <c r="E138" i="58"/>
  <c r="G137" i="54"/>
  <c r="D138" i="54"/>
  <c r="E138" i="54"/>
  <c r="G134" i="78"/>
  <c r="D135" i="78"/>
  <c r="E135" i="78"/>
  <c r="F136" i="60"/>
  <c r="B136" i="60"/>
  <c r="H129" i="99"/>
  <c r="I129" i="99"/>
  <c r="D140" i="74"/>
  <c r="G139" i="74"/>
  <c r="E140" i="74"/>
  <c r="J138" i="43"/>
  <c r="D138" i="56"/>
  <c r="G137" i="56"/>
  <c r="E138" i="56"/>
  <c r="J136" i="58"/>
  <c r="J136" i="53"/>
  <c r="I135" i="61"/>
  <c r="H135" i="61"/>
  <c r="F130" i="99"/>
  <c r="B130" i="99"/>
  <c r="E143" i="30"/>
  <c r="F143" i="30" s="1"/>
  <c r="J134" i="68"/>
  <c r="D142" i="32"/>
  <c r="B142" i="32" s="1"/>
  <c r="G141" i="32"/>
  <c r="J129" i="97"/>
  <c r="G133" i="80"/>
  <c r="D134" i="80"/>
  <c r="E134" i="80"/>
  <c r="G132" i="91"/>
  <c r="D133" i="91"/>
  <c r="E133" i="91"/>
  <c r="D134" i="85"/>
  <c r="G133" i="85"/>
  <c r="E134" i="85"/>
  <c r="G142" i="69"/>
  <c r="D143" i="69"/>
  <c r="E143" i="69"/>
  <c r="I130" i="93"/>
  <c r="H130" i="93"/>
  <c r="G137" i="55"/>
  <c r="D138" i="55"/>
  <c r="E138" i="55"/>
  <c r="G140" i="21"/>
  <c r="D141" i="21"/>
  <c r="E141" i="21"/>
  <c r="D134" i="86"/>
  <c r="G133" i="86"/>
  <c r="E134" i="86"/>
  <c r="G136" i="62"/>
  <c r="D137" i="62"/>
  <c r="E137" i="62"/>
  <c r="J133" i="76"/>
  <c r="G136" i="64"/>
  <c r="D137" i="64"/>
  <c r="E137" i="64"/>
  <c r="J140" i="32"/>
  <c r="B140" i="18"/>
  <c r="F140" i="18"/>
  <c r="J136" i="46"/>
  <c r="F136" i="61"/>
  <c r="B136" i="61"/>
  <c r="J134" i="66"/>
  <c r="D136" i="68"/>
  <c r="G135" i="68"/>
  <c r="E136" i="68"/>
  <c r="H142" i="30"/>
  <c r="I142" i="30"/>
  <c r="J138" i="39"/>
  <c r="D138" i="72"/>
  <c r="G137" i="72"/>
  <c r="E138" i="72"/>
  <c r="D141" i="3"/>
  <c r="G140" i="3"/>
  <c r="E141" i="3"/>
  <c r="F141" i="31"/>
  <c r="B141" i="31"/>
  <c r="D143" i="27"/>
  <c r="B143" i="27" s="1"/>
  <c r="G142" i="27"/>
  <c r="J130" i="93" l="1"/>
  <c r="J155" i="93" s="1"/>
  <c r="J140" i="23"/>
  <c r="J142" i="30"/>
  <c r="J129" i="99"/>
  <c r="J139" i="20"/>
  <c r="J130" i="95"/>
  <c r="J155" i="95" s="1"/>
  <c r="B136" i="65"/>
  <c r="F136" i="65"/>
  <c r="G141" i="31"/>
  <c r="D142" i="31"/>
  <c r="E142" i="31"/>
  <c r="B138" i="56"/>
  <c r="F138" i="56"/>
  <c r="G140" i="44"/>
  <c r="D141" i="44"/>
  <c r="E141" i="44"/>
  <c r="F137" i="62"/>
  <c r="B137" i="62"/>
  <c r="E143" i="27"/>
  <c r="F143" i="27" s="1"/>
  <c r="F136" i="68"/>
  <c r="B136" i="68"/>
  <c r="I133" i="86"/>
  <c r="H133" i="86"/>
  <c r="H141" i="32"/>
  <c r="I141" i="32"/>
  <c r="B140" i="74"/>
  <c r="F140" i="74"/>
  <c r="H132" i="96"/>
  <c r="I132" i="96"/>
  <c r="I134" i="75"/>
  <c r="H134" i="75"/>
  <c r="B135" i="77"/>
  <c r="F135" i="77"/>
  <c r="I137" i="57"/>
  <c r="H137" i="57"/>
  <c r="F143" i="70"/>
  <c r="B143" i="70"/>
  <c r="F133" i="92"/>
  <c r="B133" i="92"/>
  <c r="H142" i="29"/>
  <c r="I142" i="29"/>
  <c r="F140" i="73"/>
  <c r="B140" i="73"/>
  <c r="H132" i="87"/>
  <c r="I132" i="87"/>
  <c r="B142" i="71"/>
  <c r="F142" i="71"/>
  <c r="I139" i="41"/>
  <c r="H139" i="41"/>
  <c r="B137" i="63"/>
  <c r="F137" i="63"/>
  <c r="B141" i="34"/>
  <c r="F141" i="34"/>
  <c r="B133" i="91"/>
  <c r="F133" i="91"/>
  <c r="I142" i="70"/>
  <c r="H142" i="70"/>
  <c r="B138" i="72"/>
  <c r="F138" i="72"/>
  <c r="B141" i="17"/>
  <c r="F141" i="17"/>
  <c r="I139" i="43"/>
  <c r="H139" i="43"/>
  <c r="B131" i="98"/>
  <c r="F131" i="98"/>
  <c r="B134" i="83"/>
  <c r="F134" i="83"/>
  <c r="B142" i="24"/>
  <c r="F142" i="24"/>
  <c r="F131" i="97"/>
  <c r="B131" i="97"/>
  <c r="I135" i="66"/>
  <c r="H135" i="66"/>
  <c r="I133" i="82"/>
  <c r="H133" i="82"/>
  <c r="H140" i="19"/>
  <c r="I140" i="19"/>
  <c r="B140" i="39"/>
  <c r="F140" i="39"/>
  <c r="F133" i="84"/>
  <c r="B133" i="84"/>
  <c r="I140" i="22"/>
  <c r="H140" i="22"/>
  <c r="I133" i="83"/>
  <c r="H133" i="83"/>
  <c r="I141" i="24"/>
  <c r="H141" i="24"/>
  <c r="H130" i="97"/>
  <c r="I130" i="97"/>
  <c r="H139" i="39"/>
  <c r="I139" i="39"/>
  <c r="I137" i="54"/>
  <c r="H137" i="54"/>
  <c r="G136" i="61"/>
  <c r="D137" i="61"/>
  <c r="E137" i="61"/>
  <c r="B141" i="21"/>
  <c r="F141" i="21"/>
  <c r="F143" i="69"/>
  <c r="B143" i="69"/>
  <c r="G143" i="30"/>
  <c r="D144" i="30"/>
  <c r="B144" i="30" s="1"/>
  <c r="I137" i="56"/>
  <c r="H137" i="56"/>
  <c r="I140" i="17"/>
  <c r="H140" i="17"/>
  <c r="I135" i="65"/>
  <c r="H135" i="65"/>
  <c r="B140" i="43"/>
  <c r="F140" i="43"/>
  <c r="H134" i="79"/>
  <c r="I134" i="79"/>
  <c r="I132" i="89"/>
  <c r="H132" i="89"/>
  <c r="J140" i="31"/>
  <c r="F136" i="66"/>
  <c r="B136" i="66"/>
  <c r="I137" i="53"/>
  <c r="H137" i="53"/>
  <c r="F134" i="82"/>
  <c r="B134" i="82"/>
  <c r="B141" i="19"/>
  <c r="F141" i="19"/>
  <c r="H132" i="84"/>
  <c r="I132" i="84"/>
  <c r="F141" i="22"/>
  <c r="B141" i="22"/>
  <c r="H135" i="67"/>
  <c r="I135" i="67"/>
  <c r="B137" i="64"/>
  <c r="F137" i="64"/>
  <c r="F138" i="54"/>
  <c r="B138" i="54"/>
  <c r="I140" i="21"/>
  <c r="H140" i="21"/>
  <c r="I142" i="69"/>
  <c r="H142" i="69"/>
  <c r="H137" i="58"/>
  <c r="I137" i="58"/>
  <c r="G133" i="94"/>
  <c r="D134" i="94"/>
  <c r="E134" i="94"/>
  <c r="I132" i="88"/>
  <c r="H132" i="88"/>
  <c r="B135" i="79"/>
  <c r="F135" i="79"/>
  <c r="F133" i="89"/>
  <c r="B133" i="89"/>
  <c r="B144" i="28"/>
  <c r="F144" i="28"/>
  <c r="F138" i="53"/>
  <c r="B138" i="53"/>
  <c r="G131" i="93"/>
  <c r="D132" i="93"/>
  <c r="E132" i="93"/>
  <c r="I138" i="45"/>
  <c r="H138" i="45"/>
  <c r="F136" i="67"/>
  <c r="B136" i="67"/>
  <c r="I142" i="27"/>
  <c r="H142" i="27"/>
  <c r="F134" i="86"/>
  <c r="B134" i="86"/>
  <c r="I130" i="98"/>
  <c r="H130" i="98"/>
  <c r="H136" i="64"/>
  <c r="I136" i="64"/>
  <c r="I132" i="91"/>
  <c r="H132" i="91"/>
  <c r="F134" i="80"/>
  <c r="B134" i="80"/>
  <c r="G136" i="60"/>
  <c r="D137" i="60"/>
  <c r="E137" i="60"/>
  <c r="I133" i="80"/>
  <c r="H133" i="80"/>
  <c r="G130" i="99"/>
  <c r="D131" i="99"/>
  <c r="E131" i="99"/>
  <c r="B138" i="58"/>
  <c r="F138" i="58"/>
  <c r="H133" i="81"/>
  <c r="I133" i="81"/>
  <c r="B133" i="88"/>
  <c r="F133" i="88"/>
  <c r="I143" i="28"/>
  <c r="H143" i="28"/>
  <c r="H136" i="59"/>
  <c r="I136" i="59"/>
  <c r="F133" i="90"/>
  <c r="B133" i="90"/>
  <c r="G131" i="95"/>
  <c r="D132" i="95"/>
  <c r="E132" i="95"/>
  <c r="G140" i="20"/>
  <c r="D141" i="20"/>
  <c r="E141" i="20"/>
  <c r="B139" i="45"/>
  <c r="F139" i="45"/>
  <c r="I137" i="46"/>
  <c r="H137" i="46"/>
  <c r="H134" i="76"/>
  <c r="I134" i="76"/>
  <c r="I140" i="34"/>
  <c r="H140" i="34"/>
  <c r="D141" i="18"/>
  <c r="G140" i="18"/>
  <c r="E141" i="18"/>
  <c r="H140" i="3"/>
  <c r="I140" i="3"/>
  <c r="H136" i="62"/>
  <c r="I136" i="62"/>
  <c r="B138" i="55"/>
  <c r="F138" i="55"/>
  <c r="I133" i="85"/>
  <c r="H133" i="85"/>
  <c r="F134" i="81"/>
  <c r="B134" i="81"/>
  <c r="D142" i="23"/>
  <c r="G141" i="23"/>
  <c r="E142" i="23"/>
  <c r="J135" i="60"/>
  <c r="B137" i="59"/>
  <c r="F137" i="59"/>
  <c r="I132" i="90"/>
  <c r="H132" i="90"/>
  <c r="F138" i="46"/>
  <c r="B138" i="46"/>
  <c r="B135" i="76"/>
  <c r="F135" i="76"/>
  <c r="F140" i="42"/>
  <c r="B140" i="42"/>
  <c r="I137" i="72"/>
  <c r="H137" i="72"/>
  <c r="B133" i="87"/>
  <c r="F133" i="87"/>
  <c r="B135" i="78"/>
  <c r="F135" i="78"/>
  <c r="B141" i="3"/>
  <c r="F141" i="3"/>
  <c r="H135" i="68"/>
  <c r="I135" i="68"/>
  <c r="H137" i="55"/>
  <c r="I137" i="55"/>
  <c r="B134" i="85"/>
  <c r="F134" i="85"/>
  <c r="E142" i="32"/>
  <c r="F142" i="32" s="1"/>
  <c r="J135" i="61"/>
  <c r="I139" i="74"/>
  <c r="H139" i="74"/>
  <c r="I134" i="78"/>
  <c r="H134" i="78"/>
  <c r="B133" i="96"/>
  <c r="F133" i="96"/>
  <c r="B135" i="75"/>
  <c r="F135" i="75"/>
  <c r="H134" i="77"/>
  <c r="I134" i="77"/>
  <c r="F138" i="57"/>
  <c r="B138" i="57"/>
  <c r="J139" i="18"/>
  <c r="I132" i="92"/>
  <c r="H132" i="92"/>
  <c r="E143" i="29"/>
  <c r="F143" i="29" s="1"/>
  <c r="H139" i="73"/>
  <c r="I139" i="73"/>
  <c r="H141" i="71"/>
  <c r="I141" i="71"/>
  <c r="B140" i="41"/>
  <c r="F140" i="41"/>
  <c r="I136" i="63"/>
  <c r="H136" i="63"/>
  <c r="I139" i="42"/>
  <c r="H139" i="42"/>
  <c r="J137" i="53" l="1"/>
  <c r="J141" i="24"/>
  <c r="J139" i="43"/>
  <c r="J134" i="78"/>
  <c r="J137" i="72"/>
  <c r="J139" i="74"/>
  <c r="J137" i="46"/>
  <c r="J142" i="27"/>
  <c r="J134" i="79"/>
  <c r="J134" i="75"/>
  <c r="J136" i="59"/>
  <c r="J143" i="28"/>
  <c r="J140" i="22"/>
  <c r="J137" i="57"/>
  <c r="J135" i="67"/>
  <c r="J140" i="17"/>
  <c r="J130" i="97"/>
  <c r="J155" i="97" s="1"/>
  <c r="J142" i="29"/>
  <c r="J141" i="32"/>
  <c r="J139" i="42"/>
  <c r="J136" i="64"/>
  <c r="J140" i="19"/>
  <c r="J141" i="71"/>
  <c r="J136" i="62"/>
  <c r="J137" i="55"/>
  <c r="G133" i="87"/>
  <c r="D134" i="87"/>
  <c r="E134" i="87"/>
  <c r="H141" i="23"/>
  <c r="I141" i="23"/>
  <c r="J141" i="23" s="1"/>
  <c r="J140" i="34"/>
  <c r="B141" i="20"/>
  <c r="F141" i="20"/>
  <c r="H136" i="60"/>
  <c r="I136" i="60"/>
  <c r="J130" i="98"/>
  <c r="J155" i="98" s="1"/>
  <c r="J138" i="45"/>
  <c r="H133" i="94"/>
  <c r="I133" i="94"/>
  <c r="D139" i="54"/>
  <c r="G138" i="54"/>
  <c r="E139" i="54"/>
  <c r="G136" i="66"/>
  <c r="D137" i="66"/>
  <c r="E137" i="66"/>
  <c r="H143" i="30"/>
  <c r="I143" i="30"/>
  <c r="D143" i="24"/>
  <c r="B143" i="24" s="1"/>
  <c r="G142" i="24"/>
  <c r="G141" i="17"/>
  <c r="D142" i="17"/>
  <c r="B142" i="17" s="1"/>
  <c r="G141" i="34"/>
  <c r="D142" i="34"/>
  <c r="B142" i="34" s="1"/>
  <c r="G138" i="56"/>
  <c r="D139" i="56"/>
  <c r="E139" i="56"/>
  <c r="I136" i="61"/>
  <c r="H136" i="61"/>
  <c r="D134" i="92"/>
  <c r="G133" i="92"/>
  <c r="E134" i="92"/>
  <c r="H140" i="44"/>
  <c r="I140" i="44"/>
  <c r="J140" i="44" s="1"/>
  <c r="D139" i="57"/>
  <c r="G138" i="57"/>
  <c r="E139" i="57"/>
  <c r="G138" i="46"/>
  <c r="D139" i="46"/>
  <c r="E139" i="46"/>
  <c r="B142" i="23"/>
  <c r="F142" i="23"/>
  <c r="J134" i="76"/>
  <c r="H140" i="20"/>
  <c r="I140" i="20"/>
  <c r="G133" i="89"/>
  <c r="D134" i="89"/>
  <c r="E134" i="89"/>
  <c r="J137" i="58"/>
  <c r="G137" i="64"/>
  <c r="D138" i="64"/>
  <c r="E138" i="64"/>
  <c r="D142" i="19"/>
  <c r="B142" i="19" s="1"/>
  <c r="G141" i="19"/>
  <c r="E142" i="19"/>
  <c r="F142" i="19" s="1"/>
  <c r="J135" i="65"/>
  <c r="J137" i="54"/>
  <c r="D144" i="70"/>
  <c r="G143" i="70"/>
  <c r="E144" i="70"/>
  <c r="D137" i="68"/>
  <c r="G136" i="68"/>
  <c r="E137" i="68"/>
  <c r="F137" i="60"/>
  <c r="B137" i="60"/>
  <c r="J139" i="73"/>
  <c r="J134" i="77"/>
  <c r="J135" i="68"/>
  <c r="J140" i="3"/>
  <c r="B131" i="99"/>
  <c r="F131" i="99"/>
  <c r="D135" i="80"/>
  <c r="G134" i="80"/>
  <c r="E135" i="80"/>
  <c r="G134" i="86"/>
  <c r="D135" i="86"/>
  <c r="E135" i="86"/>
  <c r="B132" i="93"/>
  <c r="F132" i="93"/>
  <c r="D136" i="79"/>
  <c r="G135" i="79"/>
  <c r="E136" i="79"/>
  <c r="G143" i="69"/>
  <c r="D144" i="69"/>
  <c r="E144" i="69"/>
  <c r="J139" i="39"/>
  <c r="D135" i="83"/>
  <c r="G134" i="83"/>
  <c r="E135" i="83"/>
  <c r="G138" i="72"/>
  <c r="D139" i="72"/>
  <c r="E139" i="72"/>
  <c r="D138" i="63"/>
  <c r="G137" i="63"/>
  <c r="E138" i="63"/>
  <c r="D141" i="74"/>
  <c r="G140" i="74"/>
  <c r="E141" i="74"/>
  <c r="D144" i="27"/>
  <c r="B144" i="27" s="1"/>
  <c r="G143" i="27"/>
  <c r="G134" i="81"/>
  <c r="D135" i="81"/>
  <c r="E135" i="81"/>
  <c r="B132" i="95"/>
  <c r="F132" i="95"/>
  <c r="D134" i="88"/>
  <c r="G133" i="88"/>
  <c r="E134" i="88"/>
  <c r="H130" i="99"/>
  <c r="I130" i="99"/>
  <c r="J130" i="99" s="1"/>
  <c r="J155" i="99" s="1"/>
  <c r="I131" i="93"/>
  <c r="H131" i="93"/>
  <c r="D142" i="21"/>
  <c r="G141" i="21"/>
  <c r="E142" i="21"/>
  <c r="G140" i="73"/>
  <c r="D141" i="73"/>
  <c r="E141" i="73"/>
  <c r="B142" i="31"/>
  <c r="F142" i="31"/>
  <c r="D132" i="97"/>
  <c r="G131" i="97"/>
  <c r="E132" i="97"/>
  <c r="J142" i="69"/>
  <c r="G134" i="82"/>
  <c r="D135" i="82"/>
  <c r="E135" i="82"/>
  <c r="G131" i="98"/>
  <c r="D132" i="98"/>
  <c r="E132" i="98"/>
  <c r="D136" i="77"/>
  <c r="G135" i="77"/>
  <c r="E136" i="77"/>
  <c r="D138" i="62"/>
  <c r="G137" i="62"/>
  <c r="E138" i="62"/>
  <c r="H141" i="31"/>
  <c r="I141" i="31"/>
  <c r="J141" i="31" s="1"/>
  <c r="B134" i="94"/>
  <c r="F134" i="94"/>
  <c r="G143" i="29"/>
  <c r="D144" i="29"/>
  <c r="B144" i="29" s="1"/>
  <c r="G141" i="3"/>
  <c r="D142" i="3"/>
  <c r="E142" i="3"/>
  <c r="D138" i="59"/>
  <c r="G137" i="59"/>
  <c r="E138" i="59"/>
  <c r="J136" i="63"/>
  <c r="D143" i="32"/>
  <c r="B143" i="32" s="1"/>
  <c r="G142" i="32"/>
  <c r="G140" i="42"/>
  <c r="D141" i="42"/>
  <c r="E141" i="42"/>
  <c r="I140" i="18"/>
  <c r="H140" i="18"/>
  <c r="G139" i="45"/>
  <c r="D140" i="45"/>
  <c r="E140" i="45"/>
  <c r="G138" i="53"/>
  <c r="D139" i="53"/>
  <c r="E139" i="53"/>
  <c r="J137" i="56"/>
  <c r="D134" i="84"/>
  <c r="G133" i="84"/>
  <c r="E134" i="84"/>
  <c r="J135" i="66"/>
  <c r="J142" i="70"/>
  <c r="J139" i="41"/>
  <c r="G136" i="65"/>
  <c r="D137" i="65"/>
  <c r="E137" i="65"/>
  <c r="G138" i="58"/>
  <c r="D139" i="58"/>
  <c r="E139" i="58"/>
  <c r="G135" i="75"/>
  <c r="D136" i="75"/>
  <c r="E136" i="75"/>
  <c r="H131" i="95"/>
  <c r="I131" i="95"/>
  <c r="D141" i="41"/>
  <c r="G140" i="41"/>
  <c r="E141" i="41"/>
  <c r="G133" i="96"/>
  <c r="D134" i="96"/>
  <c r="E134" i="96"/>
  <c r="D135" i="85"/>
  <c r="G134" i="85"/>
  <c r="E135" i="85"/>
  <c r="D136" i="78"/>
  <c r="G135" i="78"/>
  <c r="E136" i="78"/>
  <c r="D136" i="76"/>
  <c r="G135" i="76"/>
  <c r="E136" i="76"/>
  <c r="D139" i="55"/>
  <c r="G138" i="55"/>
  <c r="E139" i="55"/>
  <c r="B141" i="18"/>
  <c r="F141" i="18"/>
  <c r="D134" i="90"/>
  <c r="G133" i="90"/>
  <c r="E134" i="90"/>
  <c r="D137" i="67"/>
  <c r="G136" i="67"/>
  <c r="E137" i="67"/>
  <c r="D145" i="28"/>
  <c r="B145" i="28" s="1"/>
  <c r="G144" i="28"/>
  <c r="J140" i="21"/>
  <c r="G141" i="22"/>
  <c r="D142" i="22"/>
  <c r="B142" i="22" s="1"/>
  <c r="D141" i="43"/>
  <c r="G140" i="43"/>
  <c r="E141" i="43"/>
  <c r="E144" i="30"/>
  <c r="F144" i="30" s="1"/>
  <c r="F137" i="61"/>
  <c r="B137" i="61"/>
  <c r="D141" i="39"/>
  <c r="G140" i="39"/>
  <c r="E141" i="39"/>
  <c r="D134" i="91"/>
  <c r="G133" i="91"/>
  <c r="E134" i="91"/>
  <c r="G142" i="71"/>
  <c r="D143" i="71"/>
  <c r="E143" i="71"/>
  <c r="B141" i="44"/>
  <c r="F141" i="44"/>
  <c r="J136" i="60" l="1"/>
  <c r="E144" i="29"/>
  <c r="F144" i="29" s="1"/>
  <c r="E142" i="34"/>
  <c r="F142" i="34" s="1"/>
  <c r="J143" i="30"/>
  <c r="E142" i="22"/>
  <c r="F142" i="22" s="1"/>
  <c r="G142" i="22" s="1"/>
  <c r="E144" i="27"/>
  <c r="F144" i="27" s="1"/>
  <c r="J140" i="20"/>
  <c r="E142" i="17"/>
  <c r="F142" i="17" s="1"/>
  <c r="D143" i="17" s="1"/>
  <c r="B143" i="17" s="1"/>
  <c r="H140" i="39"/>
  <c r="I140" i="39"/>
  <c r="J140" i="39" s="1"/>
  <c r="F141" i="41"/>
  <c r="B141" i="41"/>
  <c r="F139" i="54"/>
  <c r="B139" i="54"/>
  <c r="B141" i="39"/>
  <c r="F141" i="39"/>
  <c r="B137" i="67"/>
  <c r="F137" i="67"/>
  <c r="F138" i="62"/>
  <c r="B138" i="62"/>
  <c r="F135" i="82"/>
  <c r="B135" i="82"/>
  <c r="F135" i="81"/>
  <c r="B135" i="81"/>
  <c r="F135" i="83"/>
  <c r="B135" i="83"/>
  <c r="D133" i="93"/>
  <c r="G132" i="93"/>
  <c r="E133" i="93"/>
  <c r="D132" i="99"/>
  <c r="G131" i="99"/>
  <c r="E132" i="99"/>
  <c r="G142" i="19"/>
  <c r="D143" i="19"/>
  <c r="B143" i="19" s="1"/>
  <c r="E143" i="19"/>
  <c r="F143" i="19" s="1"/>
  <c r="F134" i="89"/>
  <c r="B134" i="89"/>
  <c r="B139" i="46"/>
  <c r="F139" i="46"/>
  <c r="H133" i="92"/>
  <c r="I133" i="92"/>
  <c r="I138" i="58"/>
  <c r="H138" i="58"/>
  <c r="B135" i="80"/>
  <c r="F135" i="80"/>
  <c r="I141" i="22"/>
  <c r="H141" i="22"/>
  <c r="F135" i="85"/>
  <c r="B135" i="85"/>
  <c r="B137" i="65"/>
  <c r="F137" i="65"/>
  <c r="J140" i="18"/>
  <c r="I143" i="29"/>
  <c r="H143" i="29"/>
  <c r="H134" i="82"/>
  <c r="I134" i="82"/>
  <c r="B141" i="73"/>
  <c r="F141" i="73"/>
  <c r="I134" i="81"/>
  <c r="H134" i="81"/>
  <c r="I137" i="63"/>
  <c r="H137" i="63"/>
  <c r="H136" i="68"/>
  <c r="I136" i="68"/>
  <c r="H141" i="19"/>
  <c r="I141" i="19"/>
  <c r="I133" i="89"/>
  <c r="H133" i="89"/>
  <c r="I138" i="46"/>
  <c r="H138" i="46"/>
  <c r="F134" i="92"/>
  <c r="B134" i="92"/>
  <c r="H141" i="34"/>
  <c r="I141" i="34"/>
  <c r="I136" i="67"/>
  <c r="H136" i="67"/>
  <c r="H139" i="45"/>
  <c r="I139" i="45"/>
  <c r="B136" i="79"/>
  <c r="F136" i="79"/>
  <c r="F139" i="55"/>
  <c r="B139" i="55"/>
  <c r="B143" i="71"/>
  <c r="F143" i="71"/>
  <c r="D138" i="61"/>
  <c r="G137" i="61"/>
  <c r="E138" i="61"/>
  <c r="H133" i="90"/>
  <c r="I133" i="90"/>
  <c r="H136" i="65"/>
  <c r="I136" i="65"/>
  <c r="I137" i="59"/>
  <c r="H137" i="59"/>
  <c r="D135" i="94"/>
  <c r="G134" i="94"/>
  <c r="E135" i="94"/>
  <c r="I135" i="77"/>
  <c r="H135" i="77"/>
  <c r="H140" i="73"/>
  <c r="I140" i="73"/>
  <c r="J140" i="73" s="1"/>
  <c r="D145" i="27"/>
  <c r="B145" i="27" s="1"/>
  <c r="G144" i="27"/>
  <c r="B138" i="63"/>
  <c r="F138" i="63"/>
  <c r="F137" i="68"/>
  <c r="B137" i="68"/>
  <c r="D145" i="29"/>
  <c r="B145" i="29" s="1"/>
  <c r="G144" i="29"/>
  <c r="I134" i="83"/>
  <c r="H134" i="83"/>
  <c r="I134" i="85"/>
  <c r="H134" i="85"/>
  <c r="B134" i="84"/>
  <c r="F134" i="84"/>
  <c r="I142" i="71"/>
  <c r="H142" i="71"/>
  <c r="H135" i="76"/>
  <c r="I135" i="76"/>
  <c r="G144" i="30"/>
  <c r="D145" i="30"/>
  <c r="B145" i="30" s="1"/>
  <c r="E145" i="28"/>
  <c r="F145" i="28" s="1"/>
  <c r="B134" i="90"/>
  <c r="F134" i="90"/>
  <c r="F136" i="76"/>
  <c r="B136" i="76"/>
  <c r="B134" i="96"/>
  <c r="F134" i="96"/>
  <c r="B136" i="75"/>
  <c r="F136" i="75"/>
  <c r="F139" i="53"/>
  <c r="B139" i="53"/>
  <c r="F141" i="42"/>
  <c r="B141" i="42"/>
  <c r="F138" i="59"/>
  <c r="B138" i="59"/>
  <c r="F136" i="77"/>
  <c r="B136" i="77"/>
  <c r="I133" i="88"/>
  <c r="H133" i="88"/>
  <c r="H143" i="27"/>
  <c r="I143" i="27"/>
  <c r="B144" i="69"/>
  <c r="F144" i="69"/>
  <c r="F135" i="86"/>
  <c r="B135" i="86"/>
  <c r="H138" i="57"/>
  <c r="I138" i="57"/>
  <c r="J136" i="61"/>
  <c r="B137" i="66"/>
  <c r="F137" i="66"/>
  <c r="H138" i="55"/>
  <c r="I138" i="55"/>
  <c r="H133" i="84"/>
  <c r="I133" i="84"/>
  <c r="H137" i="62"/>
  <c r="I137" i="62"/>
  <c r="G142" i="34"/>
  <c r="D143" i="34"/>
  <c r="B143" i="34" s="1"/>
  <c r="I144" i="28"/>
  <c r="H144" i="28"/>
  <c r="G141" i="18"/>
  <c r="D142" i="18"/>
  <c r="B142" i="18" s="1"/>
  <c r="H133" i="96"/>
  <c r="I133" i="96"/>
  <c r="I135" i="75"/>
  <c r="H135" i="75"/>
  <c r="I138" i="53"/>
  <c r="H138" i="53"/>
  <c r="I140" i="42"/>
  <c r="H140" i="42"/>
  <c r="H131" i="97"/>
  <c r="I131" i="97"/>
  <c r="H141" i="21"/>
  <c r="I141" i="21"/>
  <c r="F134" i="88"/>
  <c r="B134" i="88"/>
  <c r="B139" i="72"/>
  <c r="F139" i="72"/>
  <c r="H143" i="69"/>
  <c r="I143" i="69"/>
  <c r="I134" i="86"/>
  <c r="H134" i="86"/>
  <c r="H143" i="70"/>
  <c r="I143" i="70"/>
  <c r="B138" i="64"/>
  <c r="F138" i="64"/>
  <c r="B139" i="57"/>
  <c r="F139" i="57"/>
  <c r="I141" i="17"/>
  <c r="H141" i="17"/>
  <c r="H136" i="66"/>
  <c r="I136" i="66"/>
  <c r="F134" i="87"/>
  <c r="B134" i="87"/>
  <c r="B134" i="91"/>
  <c r="F134" i="91"/>
  <c r="H140" i="43"/>
  <c r="I140" i="43"/>
  <c r="H135" i="78"/>
  <c r="I135" i="78"/>
  <c r="E143" i="32"/>
  <c r="F143" i="32" s="1"/>
  <c r="B142" i="3"/>
  <c r="F142" i="3"/>
  <c r="B132" i="98"/>
  <c r="F132" i="98"/>
  <c r="B132" i="97"/>
  <c r="F132" i="97"/>
  <c r="F142" i="21"/>
  <c r="B142" i="21"/>
  <c r="D133" i="95"/>
  <c r="G132" i="95"/>
  <c r="E133" i="95"/>
  <c r="H138" i="72"/>
  <c r="I138" i="72"/>
  <c r="B144" i="70"/>
  <c r="F144" i="70"/>
  <c r="H137" i="64"/>
  <c r="I137" i="64"/>
  <c r="D143" i="23"/>
  <c r="B143" i="23" s="1"/>
  <c r="G142" i="23"/>
  <c r="B139" i="56"/>
  <c r="F139" i="56"/>
  <c r="E143" i="24"/>
  <c r="F143" i="24" s="1"/>
  <c r="H133" i="87"/>
  <c r="I133" i="87"/>
  <c r="B141" i="74"/>
  <c r="F141" i="74"/>
  <c r="D138" i="60"/>
  <c r="G137" i="60"/>
  <c r="E138" i="60"/>
  <c r="I133" i="91"/>
  <c r="H133" i="91"/>
  <c r="G141" i="44"/>
  <c r="D142" i="44"/>
  <c r="E142" i="44"/>
  <c r="F141" i="43"/>
  <c r="B141" i="43"/>
  <c r="F136" i="78"/>
  <c r="B136" i="78"/>
  <c r="H140" i="41"/>
  <c r="I140" i="41"/>
  <c r="B139" i="58"/>
  <c r="F139" i="58"/>
  <c r="B140" i="45"/>
  <c r="F140" i="45"/>
  <c r="I142" i="32"/>
  <c r="H142" i="32"/>
  <c r="H141" i="3"/>
  <c r="I141" i="3"/>
  <c r="I131" i="98"/>
  <c r="H131" i="98"/>
  <c r="G142" i="31"/>
  <c r="D143" i="31"/>
  <c r="E143" i="31"/>
  <c r="I140" i="74"/>
  <c r="H140" i="74"/>
  <c r="I135" i="79"/>
  <c r="H135" i="79"/>
  <c r="I134" i="80"/>
  <c r="H134" i="80"/>
  <c r="H138" i="56"/>
  <c r="I138" i="56"/>
  <c r="H142" i="24"/>
  <c r="I142" i="24"/>
  <c r="I138" i="54"/>
  <c r="H138" i="54"/>
  <c r="D142" i="20"/>
  <c r="G141" i="20"/>
  <c r="E142" i="20"/>
  <c r="D143" i="22" l="1"/>
  <c r="B143" i="22" s="1"/>
  <c r="J142" i="71"/>
  <c r="G142" i="17"/>
  <c r="J138" i="56"/>
  <c r="J135" i="75"/>
  <c r="J136" i="65"/>
  <c r="J141" i="34"/>
  <c r="J141" i="19"/>
  <c r="J143" i="27"/>
  <c r="J137" i="59"/>
  <c r="J140" i="42"/>
  <c r="J140" i="74"/>
  <c r="J138" i="53"/>
  <c r="J135" i="76"/>
  <c r="J135" i="77"/>
  <c r="E143" i="23"/>
  <c r="F143" i="23" s="1"/>
  <c r="G143" i="23" s="1"/>
  <c r="J141" i="17"/>
  <c r="J138" i="58"/>
  <c r="J143" i="69"/>
  <c r="E145" i="29"/>
  <c r="F145" i="29" s="1"/>
  <c r="I141" i="20"/>
  <c r="H141" i="20"/>
  <c r="H142" i="31"/>
  <c r="I142" i="31"/>
  <c r="G141" i="43"/>
  <c r="D142" i="43"/>
  <c r="B142" i="43" s="1"/>
  <c r="E142" i="43"/>
  <c r="F142" i="43" s="1"/>
  <c r="F138" i="60"/>
  <c r="B138" i="60"/>
  <c r="D133" i="98"/>
  <c r="G132" i="98"/>
  <c r="E133" i="98"/>
  <c r="E143" i="34"/>
  <c r="F143" i="34" s="1"/>
  <c r="D145" i="69"/>
  <c r="G144" i="69"/>
  <c r="E145" i="69"/>
  <c r="G134" i="96"/>
  <c r="D135" i="96"/>
  <c r="E135" i="96"/>
  <c r="H142" i="17"/>
  <c r="I142" i="17"/>
  <c r="B138" i="61"/>
  <c r="F138" i="61"/>
  <c r="J136" i="68"/>
  <c r="G135" i="85"/>
  <c r="D136" i="85"/>
  <c r="E136" i="85"/>
  <c r="D142" i="39"/>
  <c r="B142" i="39" s="1"/>
  <c r="G141" i="39"/>
  <c r="G132" i="97"/>
  <c r="D133" i="97"/>
  <c r="E133" i="97"/>
  <c r="D140" i="46"/>
  <c r="G139" i="46"/>
  <c r="E140" i="46"/>
  <c r="I131" i="99"/>
  <c r="H131" i="99"/>
  <c r="B142" i="44"/>
  <c r="F142" i="44"/>
  <c r="H132" i="95"/>
  <c r="I132" i="95"/>
  <c r="D143" i="3"/>
  <c r="B143" i="3" s="1"/>
  <c r="G142" i="3"/>
  <c r="I142" i="34"/>
  <c r="H142" i="34"/>
  <c r="J136" i="67"/>
  <c r="J141" i="22"/>
  <c r="B132" i="99"/>
  <c r="F132" i="99"/>
  <c r="G136" i="78"/>
  <c r="D137" i="78"/>
  <c r="E137" i="78"/>
  <c r="D140" i="56"/>
  <c r="G139" i="56"/>
  <c r="E140" i="56"/>
  <c r="D142" i="74"/>
  <c r="G141" i="74"/>
  <c r="E142" i="74"/>
  <c r="D135" i="91"/>
  <c r="G134" i="91"/>
  <c r="E135" i="91"/>
  <c r="D138" i="66"/>
  <c r="G137" i="66"/>
  <c r="E138" i="66"/>
  <c r="G143" i="71"/>
  <c r="D144" i="71"/>
  <c r="E144" i="71"/>
  <c r="D135" i="92"/>
  <c r="G134" i="92"/>
  <c r="E135" i="92"/>
  <c r="D136" i="81"/>
  <c r="G135" i="81"/>
  <c r="E136" i="81"/>
  <c r="J138" i="54"/>
  <c r="J135" i="79"/>
  <c r="J141" i="3"/>
  <c r="J140" i="41"/>
  <c r="H141" i="44"/>
  <c r="I141" i="44"/>
  <c r="J141" i="44" s="1"/>
  <c r="J137" i="64"/>
  <c r="F133" i="95"/>
  <c r="B133" i="95"/>
  <c r="D139" i="64"/>
  <c r="G138" i="64"/>
  <c r="E139" i="64"/>
  <c r="G139" i="72"/>
  <c r="D140" i="72"/>
  <c r="E140" i="72"/>
  <c r="E142" i="18"/>
  <c r="F142" i="18" s="1"/>
  <c r="J137" i="62"/>
  <c r="G141" i="42"/>
  <c r="D142" i="42"/>
  <c r="B142" i="42" s="1"/>
  <c r="D137" i="76"/>
  <c r="G136" i="76"/>
  <c r="E137" i="76"/>
  <c r="G137" i="68"/>
  <c r="D138" i="68"/>
  <c r="E138" i="68"/>
  <c r="E143" i="22"/>
  <c r="F143" i="22" s="1"/>
  <c r="J138" i="46"/>
  <c r="J137" i="63"/>
  <c r="J143" i="29"/>
  <c r="G135" i="80"/>
  <c r="D136" i="80"/>
  <c r="E136" i="80"/>
  <c r="D136" i="82"/>
  <c r="G135" i="82"/>
  <c r="E136" i="82"/>
  <c r="D140" i="54"/>
  <c r="G139" i="54"/>
  <c r="E140" i="54"/>
  <c r="B142" i="20"/>
  <c r="F142" i="20"/>
  <c r="G139" i="58"/>
  <c r="D140" i="58"/>
  <c r="E140" i="58"/>
  <c r="I142" i="23"/>
  <c r="H142" i="23"/>
  <c r="G139" i="57"/>
  <c r="D140" i="57"/>
  <c r="E140" i="57"/>
  <c r="G138" i="59"/>
  <c r="D139" i="59"/>
  <c r="E139" i="59"/>
  <c r="I144" i="30"/>
  <c r="H144" i="30"/>
  <c r="J142" i="24"/>
  <c r="G143" i="32"/>
  <c r="D144" i="32"/>
  <c r="B144" i="32" s="1"/>
  <c r="G134" i="87"/>
  <c r="D135" i="87"/>
  <c r="E135" i="87"/>
  <c r="J138" i="57"/>
  <c r="D135" i="90"/>
  <c r="G134" i="90"/>
  <c r="E135" i="90"/>
  <c r="G145" i="29"/>
  <c r="D146" i="29"/>
  <c r="B146" i="29" s="1"/>
  <c r="D139" i="63"/>
  <c r="G138" i="63"/>
  <c r="E139" i="63"/>
  <c r="G139" i="55"/>
  <c r="D140" i="55"/>
  <c r="E140" i="55"/>
  <c r="G134" i="89"/>
  <c r="D135" i="89"/>
  <c r="E135" i="89"/>
  <c r="H132" i="93"/>
  <c r="I132" i="93"/>
  <c r="J142" i="32"/>
  <c r="D144" i="24"/>
  <c r="B144" i="24" s="1"/>
  <c r="G143" i="24"/>
  <c r="G144" i="70"/>
  <c r="D145" i="70"/>
  <c r="E145" i="70"/>
  <c r="G142" i="21"/>
  <c r="D143" i="21"/>
  <c r="E143" i="21"/>
  <c r="J135" i="78"/>
  <c r="J136" i="66"/>
  <c r="J143" i="70"/>
  <c r="H141" i="18"/>
  <c r="I141" i="18"/>
  <c r="G139" i="53"/>
  <c r="D140" i="53"/>
  <c r="E140" i="53"/>
  <c r="H144" i="29"/>
  <c r="I144" i="29"/>
  <c r="D137" i="79"/>
  <c r="G136" i="79"/>
  <c r="E137" i="79"/>
  <c r="I142" i="22"/>
  <c r="H142" i="22"/>
  <c r="G137" i="65"/>
  <c r="D138" i="65"/>
  <c r="E138" i="65"/>
  <c r="G143" i="19"/>
  <c r="D144" i="19"/>
  <c r="B144" i="19" s="1"/>
  <c r="B133" i="93"/>
  <c r="F133" i="93"/>
  <c r="G138" i="62"/>
  <c r="D139" i="62"/>
  <c r="E139" i="62"/>
  <c r="D142" i="41"/>
  <c r="B142" i="41" s="1"/>
  <c r="G141" i="41"/>
  <c r="G145" i="28"/>
  <c r="D146" i="28"/>
  <c r="B146" i="28" s="1"/>
  <c r="G134" i="84"/>
  <c r="D135" i="84"/>
  <c r="E135" i="84"/>
  <c r="E145" i="27"/>
  <c r="F145" i="27" s="1"/>
  <c r="I134" i="94"/>
  <c r="H134" i="94"/>
  <c r="G141" i="73"/>
  <c r="D142" i="73"/>
  <c r="E142" i="73"/>
  <c r="G137" i="67"/>
  <c r="D138" i="67"/>
  <c r="E138" i="67"/>
  <c r="G134" i="88"/>
  <c r="D135" i="88"/>
  <c r="E135" i="88"/>
  <c r="G136" i="75"/>
  <c r="D137" i="75"/>
  <c r="E137" i="75"/>
  <c r="F143" i="31"/>
  <c r="B143" i="31"/>
  <c r="D141" i="45"/>
  <c r="G140" i="45"/>
  <c r="E141" i="45"/>
  <c r="I137" i="60"/>
  <c r="H137" i="60"/>
  <c r="J138" i="72"/>
  <c r="J140" i="43"/>
  <c r="J141" i="21"/>
  <c r="J144" i="28"/>
  <c r="J138" i="55"/>
  <c r="D136" i="86"/>
  <c r="G135" i="86"/>
  <c r="E136" i="86"/>
  <c r="D137" i="77"/>
  <c r="G136" i="77"/>
  <c r="E137" i="77"/>
  <c r="E145" i="30"/>
  <c r="F145" i="30" s="1"/>
  <c r="E143" i="17"/>
  <c r="F143" i="17" s="1"/>
  <c r="I144" i="27"/>
  <c r="H144" i="27"/>
  <c r="B135" i="94"/>
  <c r="F135" i="94"/>
  <c r="I137" i="61"/>
  <c r="H137" i="61"/>
  <c r="J139" i="45"/>
  <c r="H142" i="19"/>
  <c r="I142" i="19"/>
  <c r="G135" i="83"/>
  <c r="D136" i="83"/>
  <c r="E136" i="83"/>
  <c r="J144" i="29" l="1"/>
  <c r="D144" i="23"/>
  <c r="J137" i="60"/>
  <c r="E146" i="28"/>
  <c r="F146" i="28" s="1"/>
  <c r="J137" i="61"/>
  <c r="J142" i="19"/>
  <c r="E142" i="41"/>
  <c r="F142" i="41" s="1"/>
  <c r="D143" i="41" s="1"/>
  <c r="B143" i="41" s="1"/>
  <c r="E144" i="19"/>
  <c r="F144" i="19" s="1"/>
  <c r="G144" i="19" s="1"/>
  <c r="J141" i="18"/>
  <c r="I136" i="78"/>
  <c r="H136" i="78"/>
  <c r="B136" i="83"/>
  <c r="F136" i="83"/>
  <c r="F137" i="75"/>
  <c r="B137" i="75"/>
  <c r="I134" i="84"/>
  <c r="H134" i="84"/>
  <c r="B139" i="62"/>
  <c r="F139" i="62"/>
  <c r="F138" i="65"/>
  <c r="B138" i="65"/>
  <c r="I143" i="24"/>
  <c r="H143" i="24"/>
  <c r="H145" i="29"/>
  <c r="I145" i="29"/>
  <c r="E144" i="32"/>
  <c r="F144" i="32" s="1"/>
  <c r="H138" i="59"/>
  <c r="I138" i="59"/>
  <c r="J138" i="59" s="1"/>
  <c r="H139" i="58"/>
  <c r="I139" i="58"/>
  <c r="B136" i="82"/>
  <c r="F136" i="82"/>
  <c r="I141" i="42"/>
  <c r="H141" i="42"/>
  <c r="B139" i="64"/>
  <c r="F139" i="64"/>
  <c r="B135" i="91"/>
  <c r="F135" i="91"/>
  <c r="F137" i="78"/>
  <c r="B137" i="78"/>
  <c r="E143" i="3"/>
  <c r="F143" i="3" s="1"/>
  <c r="H141" i="39"/>
  <c r="I141" i="39"/>
  <c r="J142" i="17"/>
  <c r="G143" i="34"/>
  <c r="D144" i="34"/>
  <c r="B144" i="34" s="1"/>
  <c r="G138" i="60"/>
  <c r="D139" i="60"/>
  <c r="E139" i="60"/>
  <c r="I135" i="86"/>
  <c r="H135" i="86"/>
  <c r="D143" i="20"/>
  <c r="B143" i="20" s="1"/>
  <c r="G142" i="20"/>
  <c r="I134" i="90"/>
  <c r="H134" i="90"/>
  <c r="B136" i="80"/>
  <c r="F136" i="80"/>
  <c r="D134" i="95"/>
  <c r="G133" i="95"/>
  <c r="E134" i="95"/>
  <c r="I143" i="71"/>
  <c r="H143" i="71"/>
  <c r="H141" i="74"/>
  <c r="I141" i="74"/>
  <c r="D133" i="99"/>
  <c r="G132" i="99"/>
  <c r="E133" i="99"/>
  <c r="H139" i="46"/>
  <c r="I139" i="46"/>
  <c r="J139" i="46" s="1"/>
  <c r="I132" i="98"/>
  <c r="H132" i="98"/>
  <c r="I138" i="62"/>
  <c r="H138" i="62"/>
  <c r="B140" i="55"/>
  <c r="F140" i="55"/>
  <c r="F136" i="86"/>
  <c r="B136" i="86"/>
  <c r="I141" i="73"/>
  <c r="H141" i="73"/>
  <c r="G133" i="93"/>
  <c r="D134" i="93"/>
  <c r="E134" i="93"/>
  <c r="I139" i="55"/>
  <c r="H139" i="55"/>
  <c r="I139" i="53"/>
  <c r="H139" i="53"/>
  <c r="I142" i="21"/>
  <c r="H142" i="21"/>
  <c r="F135" i="90"/>
  <c r="B135" i="90"/>
  <c r="H139" i="57"/>
  <c r="I139" i="57"/>
  <c r="I135" i="80"/>
  <c r="H135" i="80"/>
  <c r="H135" i="81"/>
  <c r="I135" i="81"/>
  <c r="F142" i="74"/>
  <c r="B142" i="74"/>
  <c r="F140" i="46"/>
  <c r="B140" i="46"/>
  <c r="F136" i="85"/>
  <c r="B136" i="85"/>
  <c r="B135" i="96"/>
  <c r="F135" i="96"/>
  <c r="F133" i="98"/>
  <c r="B133" i="98"/>
  <c r="I141" i="43"/>
  <c r="H141" i="43"/>
  <c r="G146" i="28"/>
  <c r="D147" i="28"/>
  <c r="B147" i="28" s="1"/>
  <c r="I142" i="3"/>
  <c r="H142" i="3"/>
  <c r="G142" i="43"/>
  <c r="D143" i="43"/>
  <c r="B143" i="43" s="1"/>
  <c r="B140" i="53"/>
  <c r="F140" i="53"/>
  <c r="H137" i="68"/>
  <c r="I137" i="68"/>
  <c r="B135" i="88"/>
  <c r="F135" i="88"/>
  <c r="H145" i="28"/>
  <c r="I145" i="28"/>
  <c r="B141" i="45"/>
  <c r="F141" i="45"/>
  <c r="H134" i="88"/>
  <c r="I134" i="88"/>
  <c r="I138" i="63"/>
  <c r="H138" i="63"/>
  <c r="H139" i="54"/>
  <c r="I139" i="54"/>
  <c r="H136" i="76"/>
  <c r="I136" i="76"/>
  <c r="B140" i="72"/>
  <c r="F140" i="72"/>
  <c r="B136" i="81"/>
  <c r="F136" i="81"/>
  <c r="I137" i="66"/>
  <c r="H137" i="66"/>
  <c r="I135" i="85"/>
  <c r="H135" i="85"/>
  <c r="I134" i="96"/>
  <c r="H134" i="96"/>
  <c r="J142" i="31"/>
  <c r="B142" i="73"/>
  <c r="F142" i="73"/>
  <c r="B143" i="21"/>
  <c r="F143" i="21"/>
  <c r="H143" i="32"/>
  <c r="I143" i="32"/>
  <c r="D143" i="18"/>
  <c r="B143" i="18" s="1"/>
  <c r="G142" i="18"/>
  <c r="D144" i="17"/>
  <c r="B144" i="17" s="1"/>
  <c r="G143" i="17"/>
  <c r="J142" i="22"/>
  <c r="D146" i="30"/>
  <c r="B146" i="30" s="1"/>
  <c r="G145" i="30"/>
  <c r="D146" i="27"/>
  <c r="B146" i="27" s="1"/>
  <c r="G145" i="27"/>
  <c r="I141" i="41"/>
  <c r="H141" i="41"/>
  <c r="H136" i="79"/>
  <c r="I136" i="79"/>
  <c r="F145" i="70"/>
  <c r="B145" i="70"/>
  <c r="B139" i="63"/>
  <c r="F139" i="63"/>
  <c r="J144" i="30"/>
  <c r="J142" i="23"/>
  <c r="F140" i="54"/>
  <c r="B140" i="54"/>
  <c r="B137" i="76"/>
  <c r="F137" i="76"/>
  <c r="I139" i="72"/>
  <c r="H139" i="72"/>
  <c r="F138" i="66"/>
  <c r="B138" i="66"/>
  <c r="I139" i="56"/>
  <c r="H139" i="56"/>
  <c r="G142" i="44"/>
  <c r="D143" i="44"/>
  <c r="B143" i="44" s="1"/>
  <c r="F133" i="97"/>
  <c r="B133" i="97"/>
  <c r="B144" i="71"/>
  <c r="F144" i="71"/>
  <c r="J144" i="27"/>
  <c r="B140" i="57"/>
  <c r="F140" i="57"/>
  <c r="H140" i="45"/>
  <c r="I140" i="45"/>
  <c r="H136" i="77"/>
  <c r="I136" i="77"/>
  <c r="G143" i="31"/>
  <c r="D144" i="31"/>
  <c r="B144" i="31" s="1"/>
  <c r="F138" i="67"/>
  <c r="B138" i="67"/>
  <c r="H143" i="19"/>
  <c r="I143" i="19"/>
  <c r="F137" i="79"/>
  <c r="B137" i="79"/>
  <c r="I144" i="70"/>
  <c r="H144" i="70"/>
  <c r="B135" i="89"/>
  <c r="F135" i="89"/>
  <c r="E146" i="29"/>
  <c r="F146" i="29" s="1"/>
  <c r="F135" i="87"/>
  <c r="B135" i="87"/>
  <c r="E142" i="42"/>
  <c r="F142" i="42" s="1"/>
  <c r="H134" i="92"/>
  <c r="I134" i="92"/>
  <c r="F140" i="56"/>
  <c r="B140" i="56"/>
  <c r="H132" i="97"/>
  <c r="I132" i="97"/>
  <c r="D139" i="61"/>
  <c r="G138" i="61"/>
  <c r="E139" i="61"/>
  <c r="I144" i="69"/>
  <c r="H144" i="69"/>
  <c r="I143" i="23"/>
  <c r="H143" i="23"/>
  <c r="H135" i="83"/>
  <c r="I135" i="83"/>
  <c r="I136" i="75"/>
  <c r="H136" i="75"/>
  <c r="H137" i="65"/>
  <c r="I137" i="65"/>
  <c r="F138" i="68"/>
  <c r="B138" i="68"/>
  <c r="D136" i="94"/>
  <c r="G135" i="94"/>
  <c r="E136" i="94"/>
  <c r="F137" i="77"/>
  <c r="B137" i="77"/>
  <c r="I137" i="67"/>
  <c r="H137" i="67"/>
  <c r="B135" i="84"/>
  <c r="F135" i="84"/>
  <c r="E144" i="24"/>
  <c r="F144" i="24" s="1"/>
  <c r="H134" i="89"/>
  <c r="I134" i="89"/>
  <c r="I134" i="87"/>
  <c r="H134" i="87"/>
  <c r="B139" i="59"/>
  <c r="F139" i="59"/>
  <c r="B140" i="58"/>
  <c r="F140" i="58"/>
  <c r="H135" i="82"/>
  <c r="I135" i="82"/>
  <c r="G143" i="22"/>
  <c r="D144" i="22"/>
  <c r="B144" i="22" s="1"/>
  <c r="E144" i="22"/>
  <c r="F144" i="22" s="1"/>
  <c r="H138" i="64"/>
  <c r="I138" i="64"/>
  <c r="F135" i="92"/>
  <c r="B135" i="92"/>
  <c r="I134" i="91"/>
  <c r="H134" i="91"/>
  <c r="J142" i="34"/>
  <c r="E142" i="39"/>
  <c r="F142" i="39" s="1"/>
  <c r="F145" i="69"/>
  <c r="B145" i="69"/>
  <c r="J141" i="20"/>
  <c r="J142" i="21" l="1"/>
  <c r="J139" i="58"/>
  <c r="J136" i="79"/>
  <c r="J143" i="23"/>
  <c r="E143" i="44"/>
  <c r="F143" i="44" s="1"/>
  <c r="J139" i="72"/>
  <c r="E146" i="30"/>
  <c r="F146" i="30" s="1"/>
  <c r="D147" i="30" s="1"/>
  <c r="B147" i="30" s="1"/>
  <c r="E143" i="20"/>
  <c r="F143" i="20" s="1"/>
  <c r="J144" i="69"/>
  <c r="E144" i="31"/>
  <c r="F144" i="31" s="1"/>
  <c r="G144" i="31" s="1"/>
  <c r="J139" i="54"/>
  <c r="G142" i="41"/>
  <c r="J141" i="42"/>
  <c r="J141" i="73"/>
  <c r="J138" i="63"/>
  <c r="J139" i="57"/>
  <c r="J138" i="64"/>
  <c r="J143" i="19"/>
  <c r="J141" i="41"/>
  <c r="E144" i="17"/>
  <c r="F144" i="17" s="1"/>
  <c r="D145" i="19"/>
  <c r="B145" i="19" s="1"/>
  <c r="J145" i="28"/>
  <c r="E143" i="43"/>
  <c r="F143" i="43" s="1"/>
  <c r="D144" i="43" s="1"/>
  <c r="B144" i="43" s="1"/>
  <c r="E146" i="27"/>
  <c r="F146" i="27" s="1"/>
  <c r="G146" i="27" s="1"/>
  <c r="J136" i="76"/>
  <c r="B144" i="23"/>
  <c r="E144" i="23"/>
  <c r="F144" i="23" s="1"/>
  <c r="D136" i="92"/>
  <c r="G135" i="92"/>
  <c r="E136" i="92"/>
  <c r="G140" i="58"/>
  <c r="D141" i="58"/>
  <c r="E141" i="58"/>
  <c r="D145" i="24"/>
  <c r="B145" i="24" s="1"/>
  <c r="G144" i="24"/>
  <c r="I135" i="94"/>
  <c r="H135" i="94"/>
  <c r="F139" i="61"/>
  <c r="B139" i="61"/>
  <c r="G137" i="79"/>
  <c r="D138" i="79"/>
  <c r="E138" i="79"/>
  <c r="J136" i="77"/>
  <c r="E147" i="28"/>
  <c r="F147" i="28" s="1"/>
  <c r="B139" i="60"/>
  <c r="F139" i="60"/>
  <c r="D144" i="3"/>
  <c r="B144" i="3" s="1"/>
  <c r="G143" i="3"/>
  <c r="J145" i="29"/>
  <c r="D146" i="69"/>
  <c r="G145" i="69"/>
  <c r="E146" i="69"/>
  <c r="D140" i="59"/>
  <c r="G139" i="59"/>
  <c r="E140" i="59"/>
  <c r="G146" i="29"/>
  <c r="D147" i="29"/>
  <c r="B147" i="29" s="1"/>
  <c r="J140" i="45"/>
  <c r="G133" i="97"/>
  <c r="D134" i="97"/>
  <c r="E134" i="97"/>
  <c r="D140" i="63"/>
  <c r="G139" i="63"/>
  <c r="E140" i="63"/>
  <c r="D147" i="27"/>
  <c r="B147" i="27" s="1"/>
  <c r="I143" i="17"/>
  <c r="H143" i="17"/>
  <c r="H146" i="28"/>
  <c r="I146" i="28"/>
  <c r="G136" i="85"/>
  <c r="D137" i="85"/>
  <c r="E137" i="85"/>
  <c r="J139" i="53"/>
  <c r="J143" i="71"/>
  <c r="D144" i="20"/>
  <c r="B144" i="20" s="1"/>
  <c r="G143" i="20"/>
  <c r="E144" i="34"/>
  <c r="F144" i="34" s="1"/>
  <c r="G137" i="78"/>
  <c r="D138" i="78"/>
  <c r="E138" i="78"/>
  <c r="D137" i="82"/>
  <c r="G136" i="82"/>
  <c r="E137" i="82"/>
  <c r="G143" i="44"/>
  <c r="D144" i="44"/>
  <c r="B144" i="44" s="1"/>
  <c r="I145" i="27"/>
  <c r="H145" i="27"/>
  <c r="D143" i="73"/>
  <c r="G142" i="73"/>
  <c r="E143" i="73"/>
  <c r="I144" i="19"/>
  <c r="H144" i="19"/>
  <c r="G136" i="86"/>
  <c r="D137" i="86"/>
  <c r="E137" i="86"/>
  <c r="H142" i="20"/>
  <c r="I142" i="20"/>
  <c r="G135" i="91"/>
  <c r="D136" i="91"/>
  <c r="E136" i="91"/>
  <c r="J143" i="24"/>
  <c r="G137" i="75"/>
  <c r="D138" i="75"/>
  <c r="E138" i="75"/>
  <c r="G138" i="66"/>
  <c r="D139" i="66"/>
  <c r="E139" i="66"/>
  <c r="D145" i="17"/>
  <c r="B145" i="17" s="1"/>
  <c r="G144" i="17"/>
  <c r="G135" i="89"/>
  <c r="D136" i="89"/>
  <c r="E136" i="89"/>
  <c r="J137" i="67"/>
  <c r="J137" i="65"/>
  <c r="D141" i="56"/>
  <c r="G140" i="56"/>
  <c r="E141" i="56"/>
  <c r="D139" i="67"/>
  <c r="G138" i="67"/>
  <c r="E139" i="67"/>
  <c r="D141" i="57"/>
  <c r="G140" i="57"/>
  <c r="E141" i="57"/>
  <c r="D138" i="76"/>
  <c r="G137" i="76"/>
  <c r="E138" i="76"/>
  <c r="E143" i="18"/>
  <c r="F143" i="18" s="1"/>
  <c r="E143" i="41"/>
  <c r="F143" i="41" s="1"/>
  <c r="J141" i="43"/>
  <c r="D141" i="46"/>
  <c r="G140" i="46"/>
  <c r="E141" i="46"/>
  <c r="J139" i="55"/>
  <c r="D141" i="55"/>
  <c r="G140" i="55"/>
  <c r="E141" i="55"/>
  <c r="I133" i="95"/>
  <c r="H133" i="95"/>
  <c r="I143" i="34"/>
  <c r="H143" i="34"/>
  <c r="G136" i="83"/>
  <c r="D137" i="83"/>
  <c r="E137" i="83"/>
  <c r="G135" i="84"/>
  <c r="D136" i="84"/>
  <c r="E136" i="84"/>
  <c r="G135" i="87"/>
  <c r="D136" i="87"/>
  <c r="E136" i="87"/>
  <c r="G140" i="53"/>
  <c r="D141" i="53"/>
  <c r="E141" i="53"/>
  <c r="G142" i="39"/>
  <c r="D143" i="39"/>
  <c r="B143" i="39" s="1"/>
  <c r="H142" i="44"/>
  <c r="I142" i="44"/>
  <c r="D146" i="70"/>
  <c r="G145" i="70"/>
  <c r="E146" i="70"/>
  <c r="H142" i="18"/>
  <c r="I142" i="18"/>
  <c r="D136" i="88"/>
  <c r="G135" i="88"/>
  <c r="E136" i="88"/>
  <c r="I142" i="43"/>
  <c r="H142" i="43"/>
  <c r="I132" i="99"/>
  <c r="H132" i="99"/>
  <c r="F134" i="95"/>
  <c r="B134" i="95"/>
  <c r="G139" i="64"/>
  <c r="D140" i="64"/>
  <c r="E140" i="64"/>
  <c r="G138" i="65"/>
  <c r="D139" i="65"/>
  <c r="E139" i="65"/>
  <c r="G143" i="21"/>
  <c r="D144" i="21"/>
  <c r="B144" i="21" s="1"/>
  <c r="D142" i="45"/>
  <c r="B142" i="45" s="1"/>
  <c r="G141" i="45"/>
  <c r="H138" i="60"/>
  <c r="I138" i="60"/>
  <c r="D145" i="22"/>
  <c r="B145" i="22" s="1"/>
  <c r="G144" i="22"/>
  <c r="D139" i="68"/>
  <c r="G138" i="68"/>
  <c r="E139" i="68"/>
  <c r="H143" i="22"/>
  <c r="I143" i="22"/>
  <c r="G137" i="77"/>
  <c r="D138" i="77"/>
  <c r="E138" i="77"/>
  <c r="J144" i="70"/>
  <c r="I145" i="30"/>
  <c r="H145" i="30"/>
  <c r="J137" i="66"/>
  <c r="H142" i="41"/>
  <c r="I142" i="41"/>
  <c r="G133" i="98"/>
  <c r="D134" i="98"/>
  <c r="E134" i="98"/>
  <c r="D143" i="74"/>
  <c r="G142" i="74"/>
  <c r="E143" i="74"/>
  <c r="D136" i="90"/>
  <c r="G135" i="90"/>
  <c r="E136" i="90"/>
  <c r="B134" i="93"/>
  <c r="F134" i="93"/>
  <c r="B133" i="99"/>
  <c r="F133" i="99"/>
  <c r="D137" i="80"/>
  <c r="G136" i="80"/>
  <c r="E137" i="80"/>
  <c r="J141" i="39"/>
  <c r="G139" i="62"/>
  <c r="D140" i="62"/>
  <c r="E140" i="62"/>
  <c r="B136" i="94"/>
  <c r="F136" i="94"/>
  <c r="D141" i="72"/>
  <c r="G140" i="72"/>
  <c r="E141" i="72"/>
  <c r="J136" i="75"/>
  <c r="I138" i="61"/>
  <c r="H138" i="61"/>
  <c r="D143" i="42"/>
  <c r="B143" i="42" s="1"/>
  <c r="G142" i="42"/>
  <c r="H143" i="31"/>
  <c r="I143" i="31"/>
  <c r="G144" i="71"/>
  <c r="D145" i="71"/>
  <c r="E145" i="71"/>
  <c r="J139" i="56"/>
  <c r="G140" i="54"/>
  <c r="D141" i="54"/>
  <c r="E141" i="54"/>
  <c r="J143" i="32"/>
  <c r="G136" i="81"/>
  <c r="D137" i="81"/>
  <c r="E137" i="81"/>
  <c r="J137" i="68"/>
  <c r="J142" i="3"/>
  <c r="G135" i="96"/>
  <c r="D136" i="96"/>
  <c r="E136" i="96"/>
  <c r="I133" i="93"/>
  <c r="H133" i="93"/>
  <c r="J138" i="62"/>
  <c r="J141" i="74"/>
  <c r="G144" i="32"/>
  <c r="D145" i="32"/>
  <c r="B145" i="32" s="1"/>
  <c r="J136" i="78"/>
  <c r="E145" i="19" l="1"/>
  <c r="F145" i="19" s="1"/>
  <c r="D146" i="19" s="1"/>
  <c r="B146" i="19" s="1"/>
  <c r="J142" i="18"/>
  <c r="J143" i="34"/>
  <c r="G146" i="30"/>
  <c r="E143" i="42"/>
  <c r="F143" i="42" s="1"/>
  <c r="E147" i="29"/>
  <c r="F147" i="29" s="1"/>
  <c r="D145" i="31"/>
  <c r="B145" i="31" s="1"/>
  <c r="J145" i="30"/>
  <c r="E142" i="45"/>
  <c r="F142" i="45" s="1"/>
  <c r="J142" i="41"/>
  <c r="E145" i="22"/>
  <c r="F145" i="22" s="1"/>
  <c r="J142" i="44"/>
  <c r="E144" i="43"/>
  <c r="F144" i="43" s="1"/>
  <c r="D145" i="43" s="1"/>
  <c r="B145" i="43" s="1"/>
  <c r="E146" i="19"/>
  <c r="F146" i="19" s="1"/>
  <c r="G146" i="19" s="1"/>
  <c r="G143" i="43"/>
  <c r="I143" i="43" s="1"/>
  <c r="G145" i="19"/>
  <c r="J138" i="61"/>
  <c r="J142" i="20"/>
  <c r="J144" i="19"/>
  <c r="G144" i="23"/>
  <c r="D145" i="23"/>
  <c r="B145" i="23" s="1"/>
  <c r="I144" i="31"/>
  <c r="H144" i="31"/>
  <c r="I145" i="69"/>
  <c r="H145" i="69"/>
  <c r="E145" i="32"/>
  <c r="F145" i="32" s="1"/>
  <c r="F136" i="96"/>
  <c r="B136" i="96"/>
  <c r="B140" i="62"/>
  <c r="F140" i="62"/>
  <c r="G134" i="93"/>
  <c r="D135" i="93"/>
  <c r="E135" i="93"/>
  <c r="B139" i="65"/>
  <c r="F139" i="65"/>
  <c r="E147" i="30"/>
  <c r="F147" i="30" s="1"/>
  <c r="E143" i="39"/>
  <c r="F143" i="39" s="1"/>
  <c r="H135" i="87"/>
  <c r="I135" i="87"/>
  <c r="I140" i="46"/>
  <c r="H140" i="46"/>
  <c r="F141" i="56"/>
  <c r="B141" i="56"/>
  <c r="G144" i="43"/>
  <c r="J145" i="27"/>
  <c r="E147" i="27"/>
  <c r="F147" i="27" s="1"/>
  <c r="I133" i="97"/>
  <c r="H133" i="97"/>
  <c r="H143" i="3"/>
  <c r="I143" i="3"/>
  <c r="H144" i="24"/>
  <c r="I144" i="24"/>
  <c r="J144" i="24" s="1"/>
  <c r="H139" i="62"/>
  <c r="I139" i="62"/>
  <c r="I138" i="65"/>
  <c r="H138" i="65"/>
  <c r="I146" i="30"/>
  <c r="H146" i="30"/>
  <c r="H133" i="98"/>
  <c r="I133" i="98"/>
  <c r="H138" i="68"/>
  <c r="I138" i="68"/>
  <c r="H141" i="45"/>
  <c r="I141" i="45"/>
  <c r="J142" i="43"/>
  <c r="I142" i="39"/>
  <c r="J142" i="39" s="1"/>
  <c r="H142" i="39"/>
  <c r="F136" i="84"/>
  <c r="B136" i="84"/>
  <c r="B141" i="57"/>
  <c r="F141" i="57"/>
  <c r="F139" i="66"/>
  <c r="B139" i="66"/>
  <c r="H135" i="91"/>
  <c r="I135" i="91"/>
  <c r="E144" i="44"/>
  <c r="F144" i="44" s="1"/>
  <c r="I137" i="78"/>
  <c r="H137" i="78"/>
  <c r="F137" i="85"/>
  <c r="B137" i="85"/>
  <c r="H146" i="27"/>
  <c r="I146" i="27"/>
  <c r="G147" i="29"/>
  <c r="D148" i="29"/>
  <c r="B148" i="29" s="1"/>
  <c r="F146" i="69"/>
  <c r="B146" i="69"/>
  <c r="D140" i="60"/>
  <c r="G139" i="60"/>
  <c r="E140" i="60"/>
  <c r="H137" i="79"/>
  <c r="I137" i="79"/>
  <c r="I135" i="90"/>
  <c r="H135" i="90"/>
  <c r="F139" i="68"/>
  <c r="B139" i="68"/>
  <c r="F140" i="64"/>
  <c r="B140" i="64"/>
  <c r="I135" i="84"/>
  <c r="H135" i="84"/>
  <c r="D144" i="41"/>
  <c r="B144" i="41" s="1"/>
  <c r="G143" i="41"/>
  <c r="H138" i="66"/>
  <c r="I138" i="66"/>
  <c r="J138" i="66" s="1"/>
  <c r="D145" i="34"/>
  <c r="B145" i="34" s="1"/>
  <c r="G144" i="34"/>
  <c r="H136" i="85"/>
  <c r="I136" i="85"/>
  <c r="B141" i="58"/>
  <c r="F141" i="58"/>
  <c r="F136" i="91"/>
  <c r="B136" i="91"/>
  <c r="I140" i="54"/>
  <c r="H140" i="54"/>
  <c r="H140" i="72"/>
  <c r="I140" i="72"/>
  <c r="F141" i="72"/>
  <c r="B141" i="72"/>
  <c r="H136" i="80"/>
  <c r="I136" i="80"/>
  <c r="F136" i="90"/>
  <c r="B136" i="90"/>
  <c r="D146" i="22"/>
  <c r="B146" i="22" s="1"/>
  <c r="G145" i="22"/>
  <c r="E144" i="21"/>
  <c r="F144" i="21" s="1"/>
  <c r="H139" i="64"/>
  <c r="I139" i="64"/>
  <c r="I135" i="88"/>
  <c r="H135" i="88"/>
  <c r="H145" i="70"/>
  <c r="I145" i="70"/>
  <c r="J145" i="70" s="1"/>
  <c r="B141" i="53"/>
  <c r="F141" i="53"/>
  <c r="I140" i="55"/>
  <c r="H140" i="55"/>
  <c r="G143" i="18"/>
  <c r="D144" i="18"/>
  <c r="B144" i="18" s="1"/>
  <c r="I138" i="67"/>
  <c r="H138" i="67"/>
  <c r="F136" i="89"/>
  <c r="B136" i="89"/>
  <c r="H143" i="44"/>
  <c r="I143" i="44"/>
  <c r="E144" i="20"/>
  <c r="F144" i="20" s="1"/>
  <c r="J146" i="28"/>
  <c r="H139" i="63"/>
  <c r="I139" i="63"/>
  <c r="I146" i="29"/>
  <c r="H146" i="29"/>
  <c r="I145" i="19"/>
  <c r="H145" i="19"/>
  <c r="G147" i="28"/>
  <c r="D148" i="28"/>
  <c r="B148" i="28" s="1"/>
  <c r="D140" i="61"/>
  <c r="G139" i="61"/>
  <c r="E140" i="61"/>
  <c r="I140" i="58"/>
  <c r="H140" i="58"/>
  <c r="I135" i="96"/>
  <c r="H135" i="96"/>
  <c r="I140" i="57"/>
  <c r="H140" i="57"/>
  <c r="B138" i="79"/>
  <c r="F138" i="79"/>
  <c r="H144" i="32"/>
  <c r="I144" i="32"/>
  <c r="F138" i="77"/>
  <c r="B138" i="77"/>
  <c r="I135" i="89"/>
  <c r="H135" i="89"/>
  <c r="I143" i="20"/>
  <c r="H143" i="20"/>
  <c r="B140" i="63"/>
  <c r="F140" i="63"/>
  <c r="B141" i="54"/>
  <c r="F141" i="54"/>
  <c r="G142" i="45"/>
  <c r="D143" i="45"/>
  <c r="B143" i="45" s="1"/>
  <c r="F141" i="46"/>
  <c r="B141" i="46"/>
  <c r="B145" i="71"/>
  <c r="F145" i="71"/>
  <c r="G136" i="94"/>
  <c r="D137" i="94"/>
  <c r="E137" i="94"/>
  <c r="H144" i="22"/>
  <c r="I144" i="22"/>
  <c r="F136" i="88"/>
  <c r="B136" i="88"/>
  <c r="H140" i="53"/>
  <c r="I140" i="53"/>
  <c r="B141" i="55"/>
  <c r="F141" i="55"/>
  <c r="F139" i="67"/>
  <c r="B139" i="67"/>
  <c r="H136" i="81"/>
  <c r="I136" i="81"/>
  <c r="D134" i="99"/>
  <c r="G133" i="99"/>
  <c r="E134" i="99"/>
  <c r="I142" i="74"/>
  <c r="H142" i="74"/>
  <c r="I137" i="77"/>
  <c r="H137" i="77"/>
  <c r="H143" i="21"/>
  <c r="I143" i="21"/>
  <c r="D135" i="95"/>
  <c r="G134" i="95"/>
  <c r="E135" i="95"/>
  <c r="I136" i="83"/>
  <c r="H136" i="83"/>
  <c r="H137" i="76"/>
  <c r="I137" i="76"/>
  <c r="E145" i="17"/>
  <c r="F145" i="17" s="1"/>
  <c r="I137" i="75"/>
  <c r="H137" i="75"/>
  <c r="F137" i="86"/>
  <c r="B137" i="86"/>
  <c r="H142" i="73"/>
  <c r="I142" i="73"/>
  <c r="J142" i="73" s="1"/>
  <c r="H136" i="82"/>
  <c r="I136" i="82"/>
  <c r="H139" i="59"/>
  <c r="I139" i="59"/>
  <c r="H135" i="92"/>
  <c r="I135" i="92"/>
  <c r="G143" i="42"/>
  <c r="D144" i="42"/>
  <c r="B144" i="42" s="1"/>
  <c r="F134" i="98"/>
  <c r="B134" i="98"/>
  <c r="F138" i="78"/>
  <c r="B138" i="78"/>
  <c r="I142" i="42"/>
  <c r="H142" i="42"/>
  <c r="B137" i="81"/>
  <c r="F137" i="81"/>
  <c r="B137" i="80"/>
  <c r="F137" i="80"/>
  <c r="F146" i="70"/>
  <c r="B146" i="70"/>
  <c r="B137" i="83"/>
  <c r="F137" i="83"/>
  <c r="F138" i="75"/>
  <c r="B138" i="75"/>
  <c r="H144" i="71"/>
  <c r="I144" i="71"/>
  <c r="J143" i="31"/>
  <c r="E145" i="31"/>
  <c r="F145" i="31" s="1"/>
  <c r="F143" i="74"/>
  <c r="B143" i="74"/>
  <c r="J143" i="22"/>
  <c r="J138" i="60"/>
  <c r="F136" i="87"/>
  <c r="B136" i="87"/>
  <c r="B138" i="76"/>
  <c r="F138" i="76"/>
  <c r="H140" i="56"/>
  <c r="I140" i="56"/>
  <c r="I144" i="17"/>
  <c r="H144" i="17"/>
  <c r="J144" i="17" s="1"/>
  <c r="H136" i="86"/>
  <c r="I136" i="86"/>
  <c r="B143" i="73"/>
  <c r="F143" i="73"/>
  <c r="B137" i="82"/>
  <c r="F137" i="82"/>
  <c r="J143" i="17"/>
  <c r="B134" i="97"/>
  <c r="F134" i="97"/>
  <c r="B140" i="59"/>
  <c r="F140" i="59"/>
  <c r="E144" i="3"/>
  <c r="F144" i="3" s="1"/>
  <c r="E145" i="24"/>
  <c r="F145" i="24" s="1"/>
  <c r="B136" i="92"/>
  <c r="F136" i="92"/>
  <c r="J140" i="55" l="1"/>
  <c r="E148" i="28"/>
  <c r="F148" i="28" s="1"/>
  <c r="J144" i="22"/>
  <c r="J140" i="72"/>
  <c r="J140" i="54"/>
  <c r="J141" i="45"/>
  <c r="J144" i="71"/>
  <c r="J143" i="21"/>
  <c r="J144" i="32"/>
  <c r="J145" i="19"/>
  <c r="J143" i="44"/>
  <c r="H144" i="23"/>
  <c r="I144" i="23"/>
  <c r="J140" i="57"/>
  <c r="J138" i="67"/>
  <c r="D147" i="19"/>
  <c r="B147" i="19" s="1"/>
  <c r="E145" i="23"/>
  <c r="F145" i="23" s="1"/>
  <c r="J142" i="74"/>
  <c r="J137" i="75"/>
  <c r="E144" i="18"/>
  <c r="F144" i="18" s="1"/>
  <c r="E144" i="41"/>
  <c r="F144" i="41" s="1"/>
  <c r="J138" i="68"/>
  <c r="J139" i="62"/>
  <c r="H143" i="43"/>
  <c r="J143" i="43" s="1"/>
  <c r="E145" i="43"/>
  <c r="F145" i="43" s="1"/>
  <c r="E145" i="34"/>
  <c r="F145" i="34" s="1"/>
  <c r="D146" i="34" s="1"/>
  <c r="B146" i="34" s="1"/>
  <c r="J137" i="79"/>
  <c r="F135" i="95"/>
  <c r="B135" i="95"/>
  <c r="I142" i="45"/>
  <c r="H142" i="45"/>
  <c r="G148" i="28"/>
  <c r="D149" i="28"/>
  <c r="B149" i="28" s="1"/>
  <c r="I145" i="22"/>
  <c r="H145" i="22"/>
  <c r="D141" i="64"/>
  <c r="G140" i="64"/>
  <c r="E141" i="64"/>
  <c r="I139" i="60"/>
  <c r="H139" i="60"/>
  <c r="D140" i="65"/>
  <c r="G139" i="65"/>
  <c r="E140" i="65"/>
  <c r="D137" i="92"/>
  <c r="G136" i="92"/>
  <c r="E137" i="92"/>
  <c r="D135" i="98"/>
  <c r="G134" i="98"/>
  <c r="E135" i="98"/>
  <c r="D146" i="17"/>
  <c r="B146" i="17" s="1"/>
  <c r="G145" i="17"/>
  <c r="H133" i="99"/>
  <c r="I133" i="99"/>
  <c r="J140" i="53"/>
  <c r="I136" i="94"/>
  <c r="H136" i="94"/>
  <c r="G141" i="54"/>
  <c r="D142" i="54"/>
  <c r="E142" i="54"/>
  <c r="G144" i="18"/>
  <c r="D145" i="18"/>
  <c r="B145" i="18" s="1"/>
  <c r="B140" i="60"/>
  <c r="F140" i="60"/>
  <c r="D140" i="66"/>
  <c r="G139" i="66"/>
  <c r="E140" i="66"/>
  <c r="D142" i="56"/>
  <c r="G141" i="56"/>
  <c r="E142" i="56"/>
  <c r="G145" i="32"/>
  <c r="D146" i="32"/>
  <c r="B146" i="32" s="1"/>
  <c r="E146" i="32"/>
  <c r="F146" i="32" s="1"/>
  <c r="F137" i="94"/>
  <c r="B137" i="94"/>
  <c r="G136" i="96"/>
  <c r="D137" i="96"/>
  <c r="E137" i="96"/>
  <c r="D138" i="82"/>
  <c r="G137" i="82"/>
  <c r="E138" i="82"/>
  <c r="J140" i="56"/>
  <c r="D138" i="81"/>
  <c r="G137" i="81"/>
  <c r="E138" i="81"/>
  <c r="E144" i="42"/>
  <c r="F144" i="42" s="1"/>
  <c r="J137" i="76"/>
  <c r="F134" i="99"/>
  <c r="B134" i="99"/>
  <c r="G145" i="71"/>
  <c r="D146" i="71"/>
  <c r="E146" i="71"/>
  <c r="G138" i="77"/>
  <c r="D139" i="77"/>
  <c r="E139" i="77"/>
  <c r="H147" i="28"/>
  <c r="I147" i="28"/>
  <c r="D145" i="20"/>
  <c r="B145" i="20" s="1"/>
  <c r="G144" i="20"/>
  <c r="H146" i="19"/>
  <c r="I146" i="19"/>
  <c r="G144" i="41"/>
  <c r="D145" i="41"/>
  <c r="B145" i="41" s="1"/>
  <c r="G139" i="68"/>
  <c r="D140" i="68"/>
  <c r="E140" i="68"/>
  <c r="D138" i="85"/>
  <c r="G137" i="85"/>
  <c r="E138" i="85"/>
  <c r="D142" i="57"/>
  <c r="G141" i="57"/>
  <c r="E142" i="57"/>
  <c r="J138" i="65"/>
  <c r="G136" i="87"/>
  <c r="D137" i="87"/>
  <c r="E137" i="87"/>
  <c r="G137" i="80"/>
  <c r="D138" i="80"/>
  <c r="E138" i="80"/>
  <c r="D146" i="24"/>
  <c r="B146" i="24" s="1"/>
  <c r="G145" i="24"/>
  <c r="D139" i="75"/>
  <c r="G138" i="75"/>
  <c r="E139" i="75"/>
  <c r="D141" i="63"/>
  <c r="G140" i="63"/>
  <c r="E141" i="63"/>
  <c r="H143" i="18"/>
  <c r="I143" i="18"/>
  <c r="G136" i="90"/>
  <c r="D137" i="90"/>
  <c r="E137" i="90"/>
  <c r="H143" i="41"/>
  <c r="I143" i="41"/>
  <c r="D147" i="69"/>
  <c r="G146" i="69"/>
  <c r="E147" i="69"/>
  <c r="G147" i="27"/>
  <c r="D148" i="27"/>
  <c r="B148" i="27" s="1"/>
  <c r="J140" i="46"/>
  <c r="B135" i="93"/>
  <c r="F135" i="93"/>
  <c r="J145" i="69"/>
  <c r="G134" i="97"/>
  <c r="D135" i="97"/>
  <c r="E135" i="97"/>
  <c r="G144" i="3"/>
  <c r="D145" i="3"/>
  <c r="B145" i="3" s="1"/>
  <c r="E145" i="3"/>
  <c r="F145" i="3" s="1"/>
  <c r="G143" i="73"/>
  <c r="D144" i="73"/>
  <c r="E144" i="73"/>
  <c r="G138" i="76"/>
  <c r="D139" i="76"/>
  <c r="E139" i="76"/>
  <c r="D138" i="83"/>
  <c r="G137" i="83"/>
  <c r="E138" i="83"/>
  <c r="J142" i="42"/>
  <c r="I143" i="42"/>
  <c r="H143" i="42"/>
  <c r="J137" i="77"/>
  <c r="D137" i="88"/>
  <c r="G136" i="88"/>
  <c r="E137" i="88"/>
  <c r="J140" i="58"/>
  <c r="J139" i="64"/>
  <c r="E148" i="29"/>
  <c r="F148" i="29" s="1"/>
  <c r="J137" i="78"/>
  <c r="I134" i="93"/>
  <c r="H134" i="93"/>
  <c r="D139" i="79"/>
  <c r="G138" i="79"/>
  <c r="E139" i="79"/>
  <c r="D137" i="91"/>
  <c r="G136" i="91"/>
  <c r="E137" i="91"/>
  <c r="D146" i="43"/>
  <c r="B146" i="43" s="1"/>
  <c r="D141" i="62"/>
  <c r="G140" i="62"/>
  <c r="E141" i="62"/>
  <c r="G140" i="59"/>
  <c r="D141" i="59"/>
  <c r="E141" i="59"/>
  <c r="D144" i="74"/>
  <c r="G143" i="74"/>
  <c r="E144" i="74"/>
  <c r="G141" i="46"/>
  <c r="D142" i="46"/>
  <c r="B142" i="46" s="1"/>
  <c r="D145" i="44"/>
  <c r="B145" i="44" s="1"/>
  <c r="G144" i="44"/>
  <c r="G136" i="84"/>
  <c r="D137" i="84"/>
  <c r="E137" i="84"/>
  <c r="D146" i="31"/>
  <c r="B146" i="31" s="1"/>
  <c r="G145" i="31"/>
  <c r="D138" i="86"/>
  <c r="G137" i="86"/>
  <c r="E138" i="86"/>
  <c r="D140" i="67"/>
  <c r="G139" i="67"/>
  <c r="E140" i="67"/>
  <c r="E143" i="45"/>
  <c r="F143" i="45" s="1"/>
  <c r="J143" i="20"/>
  <c r="H139" i="61"/>
  <c r="I139" i="61"/>
  <c r="J146" i="29"/>
  <c r="D137" i="89"/>
  <c r="G136" i="89"/>
  <c r="E137" i="89"/>
  <c r="D142" i="53"/>
  <c r="G141" i="53"/>
  <c r="E142" i="53"/>
  <c r="G144" i="21"/>
  <c r="D145" i="21"/>
  <c r="B145" i="21" s="1"/>
  <c r="D142" i="58"/>
  <c r="G141" i="58"/>
  <c r="E142" i="58"/>
  <c r="I144" i="34"/>
  <c r="H144" i="34"/>
  <c r="I147" i="29"/>
  <c r="H147" i="29"/>
  <c r="D144" i="39"/>
  <c r="B144" i="39" s="1"/>
  <c r="G143" i="39"/>
  <c r="D147" i="70"/>
  <c r="G146" i="70"/>
  <c r="E147" i="70"/>
  <c r="D139" i="78"/>
  <c r="G138" i="78"/>
  <c r="E139" i="78"/>
  <c r="J139" i="59"/>
  <c r="I134" i="95"/>
  <c r="H134" i="95"/>
  <c r="D142" i="55"/>
  <c r="G141" i="55"/>
  <c r="E142" i="55"/>
  <c r="B140" i="61"/>
  <c r="F140" i="61"/>
  <c r="J139" i="63"/>
  <c r="E146" i="22"/>
  <c r="F146" i="22" s="1"/>
  <c r="D142" i="72"/>
  <c r="G141" i="72"/>
  <c r="E142" i="72"/>
  <c r="J146" i="27"/>
  <c r="J146" i="30"/>
  <c r="J143" i="3"/>
  <c r="H144" i="43"/>
  <c r="I144" i="43"/>
  <c r="G147" i="30"/>
  <c r="D148" i="30"/>
  <c r="B148" i="30" s="1"/>
  <c r="J144" i="31"/>
  <c r="J142" i="45" l="1"/>
  <c r="E146" i="43"/>
  <c r="F146" i="43" s="1"/>
  <c r="G145" i="34"/>
  <c r="J144" i="43"/>
  <c r="E144" i="39"/>
  <c r="F144" i="39" s="1"/>
  <c r="E145" i="20"/>
  <c r="F145" i="20" s="1"/>
  <c r="J143" i="18"/>
  <c r="E146" i="24"/>
  <c r="F146" i="24" s="1"/>
  <c r="D146" i="23"/>
  <c r="B146" i="23" s="1"/>
  <c r="G145" i="23"/>
  <c r="E145" i="44"/>
  <c r="F145" i="44" s="1"/>
  <c r="D146" i="44" s="1"/>
  <c r="B146" i="44" s="1"/>
  <c r="J144" i="23"/>
  <c r="G145" i="43"/>
  <c r="J139" i="61"/>
  <c r="J143" i="41"/>
  <c r="E145" i="41"/>
  <c r="F145" i="41" s="1"/>
  <c r="D146" i="41" s="1"/>
  <c r="B146" i="41" s="1"/>
  <c r="J147" i="28"/>
  <c r="J139" i="60"/>
  <c r="J145" i="22"/>
  <c r="E147" i="19"/>
  <c r="F147" i="19" s="1"/>
  <c r="E148" i="30"/>
  <c r="F148" i="30" s="1"/>
  <c r="E146" i="34"/>
  <c r="F146" i="34" s="1"/>
  <c r="E149" i="28"/>
  <c r="F149" i="28" s="1"/>
  <c r="F139" i="78"/>
  <c r="B139" i="78"/>
  <c r="H138" i="78"/>
  <c r="I138" i="78"/>
  <c r="J147" i="29"/>
  <c r="I136" i="84"/>
  <c r="H136" i="84"/>
  <c r="H145" i="43"/>
  <c r="I145" i="43"/>
  <c r="F139" i="76"/>
  <c r="B139" i="76"/>
  <c r="B137" i="90"/>
  <c r="F137" i="90"/>
  <c r="H138" i="75"/>
  <c r="I138" i="75"/>
  <c r="I137" i="85"/>
  <c r="H137" i="85"/>
  <c r="J146" i="19"/>
  <c r="F139" i="77"/>
  <c r="B139" i="77"/>
  <c r="D145" i="42"/>
  <c r="B145" i="42" s="1"/>
  <c r="G144" i="42"/>
  <c r="E145" i="18"/>
  <c r="F145" i="18" s="1"/>
  <c r="F135" i="98"/>
  <c r="B135" i="98"/>
  <c r="H137" i="86"/>
  <c r="I137" i="86"/>
  <c r="I147" i="27"/>
  <c r="H147" i="27"/>
  <c r="H141" i="55"/>
  <c r="I141" i="55"/>
  <c r="B138" i="86"/>
  <c r="F138" i="86"/>
  <c r="I144" i="44"/>
  <c r="H144" i="44"/>
  <c r="G148" i="29"/>
  <c r="D149" i="29"/>
  <c r="B149" i="29" s="1"/>
  <c r="J143" i="42"/>
  <c r="H134" i="97"/>
  <c r="I134" i="97"/>
  <c r="D147" i="24"/>
  <c r="B147" i="24" s="1"/>
  <c r="H136" i="87"/>
  <c r="I136" i="87"/>
  <c r="D146" i="20"/>
  <c r="B146" i="20" s="1"/>
  <c r="G145" i="20"/>
  <c r="E146" i="20"/>
  <c r="F146" i="20" s="1"/>
  <c r="H137" i="81"/>
  <c r="I137" i="81"/>
  <c r="I136" i="96"/>
  <c r="H136" i="96"/>
  <c r="B142" i="56"/>
  <c r="F142" i="56"/>
  <c r="I144" i="18"/>
  <c r="H144" i="18"/>
  <c r="H136" i="92"/>
  <c r="I136" i="92"/>
  <c r="I140" i="64"/>
  <c r="H140" i="64"/>
  <c r="B135" i="97"/>
  <c r="F135" i="97"/>
  <c r="B137" i="96"/>
  <c r="F137" i="96"/>
  <c r="G148" i="30"/>
  <c r="D149" i="30"/>
  <c r="B149" i="30" s="1"/>
  <c r="H140" i="59"/>
  <c r="I140" i="59"/>
  <c r="H136" i="91"/>
  <c r="I136" i="91"/>
  <c r="H141" i="72"/>
  <c r="I141" i="72"/>
  <c r="J141" i="72" s="1"/>
  <c r="B142" i="55"/>
  <c r="F142" i="55"/>
  <c r="H146" i="70"/>
  <c r="I146" i="70"/>
  <c r="J144" i="34"/>
  <c r="H141" i="53"/>
  <c r="I141" i="53"/>
  <c r="E146" i="31"/>
  <c r="F146" i="31" s="1"/>
  <c r="F137" i="91"/>
  <c r="B137" i="91"/>
  <c r="B144" i="73"/>
  <c r="F144" i="73"/>
  <c r="H146" i="69"/>
  <c r="I146" i="69"/>
  <c r="I145" i="24"/>
  <c r="H145" i="24"/>
  <c r="B140" i="68"/>
  <c r="F140" i="68"/>
  <c r="I144" i="20"/>
  <c r="H144" i="20"/>
  <c r="F146" i="71"/>
  <c r="B146" i="71"/>
  <c r="F138" i="81"/>
  <c r="B138" i="81"/>
  <c r="E146" i="17"/>
  <c r="F146" i="17" s="1"/>
  <c r="F137" i="92"/>
  <c r="B137" i="92"/>
  <c r="B141" i="64"/>
  <c r="F141" i="64"/>
  <c r="I148" i="28"/>
  <c r="H148" i="28"/>
  <c r="H138" i="76"/>
  <c r="I138" i="76"/>
  <c r="F139" i="75"/>
  <c r="B139" i="75"/>
  <c r="H138" i="77"/>
  <c r="I138" i="77"/>
  <c r="G149" i="28"/>
  <c r="D150" i="28"/>
  <c r="B150" i="28" s="1"/>
  <c r="F142" i="72"/>
  <c r="B142" i="72"/>
  <c r="F142" i="53"/>
  <c r="B142" i="53"/>
  <c r="D147" i="34"/>
  <c r="B147" i="34" s="1"/>
  <c r="G146" i="34"/>
  <c r="I143" i="73"/>
  <c r="H143" i="73"/>
  <c r="G135" i="93"/>
  <c r="D136" i="93"/>
  <c r="E136" i="93"/>
  <c r="F147" i="69"/>
  <c r="B147" i="69"/>
  <c r="H139" i="68"/>
  <c r="I139" i="68"/>
  <c r="I145" i="71"/>
  <c r="H145" i="71"/>
  <c r="D138" i="94"/>
  <c r="G137" i="94"/>
  <c r="E138" i="94"/>
  <c r="I139" i="66"/>
  <c r="H139" i="66"/>
  <c r="F142" i="54"/>
  <c r="B142" i="54"/>
  <c r="H145" i="17"/>
  <c r="I145" i="17"/>
  <c r="B147" i="70"/>
  <c r="F147" i="70"/>
  <c r="D144" i="45"/>
  <c r="B144" i="45" s="1"/>
  <c r="G143" i="45"/>
  <c r="I140" i="62"/>
  <c r="H140" i="62"/>
  <c r="H141" i="58"/>
  <c r="I141" i="58"/>
  <c r="B141" i="62"/>
  <c r="F141" i="62"/>
  <c r="H137" i="83"/>
  <c r="I137" i="83"/>
  <c r="I141" i="57"/>
  <c r="H141" i="57"/>
  <c r="D147" i="32"/>
  <c r="B147" i="32" s="1"/>
  <c r="G146" i="32"/>
  <c r="B140" i="66"/>
  <c r="F140" i="66"/>
  <c r="I141" i="54"/>
  <c r="H141" i="54"/>
  <c r="H139" i="65"/>
  <c r="I139" i="65"/>
  <c r="H141" i="46"/>
  <c r="I141" i="46"/>
  <c r="F138" i="85"/>
  <c r="B138" i="85"/>
  <c r="H141" i="56"/>
  <c r="I141" i="56"/>
  <c r="G146" i="22"/>
  <c r="D147" i="22"/>
  <c r="B147" i="22" s="1"/>
  <c r="D145" i="39"/>
  <c r="B145" i="39" s="1"/>
  <c r="G144" i="39"/>
  <c r="I145" i="34"/>
  <c r="H145" i="34"/>
  <c r="G145" i="3"/>
  <c r="D146" i="3"/>
  <c r="B146" i="3" s="1"/>
  <c r="I140" i="63"/>
  <c r="H140" i="63"/>
  <c r="I143" i="39"/>
  <c r="H143" i="39"/>
  <c r="I136" i="89"/>
  <c r="H136" i="89"/>
  <c r="I143" i="74"/>
  <c r="H143" i="74"/>
  <c r="G146" i="43"/>
  <c r="D147" i="43"/>
  <c r="B147" i="43" s="1"/>
  <c r="F139" i="79"/>
  <c r="B139" i="79"/>
  <c r="I136" i="88"/>
  <c r="H136" i="88"/>
  <c r="F138" i="83"/>
  <c r="B138" i="83"/>
  <c r="B141" i="63"/>
  <c r="F141" i="63"/>
  <c r="B138" i="80"/>
  <c r="F138" i="80"/>
  <c r="B142" i="57"/>
  <c r="F142" i="57"/>
  <c r="D135" i="99"/>
  <c r="G134" i="99"/>
  <c r="E135" i="99"/>
  <c r="I137" i="82"/>
  <c r="H137" i="82"/>
  <c r="D141" i="60"/>
  <c r="G140" i="60"/>
  <c r="E141" i="60"/>
  <c r="F140" i="65"/>
  <c r="B140" i="65"/>
  <c r="H144" i="21"/>
  <c r="I144" i="21"/>
  <c r="B141" i="59"/>
  <c r="F141" i="59"/>
  <c r="I136" i="90"/>
  <c r="H136" i="90"/>
  <c r="B137" i="87"/>
  <c r="F137" i="87"/>
  <c r="I147" i="30"/>
  <c r="H147" i="30"/>
  <c r="H145" i="31"/>
  <c r="I145" i="31"/>
  <c r="I138" i="79"/>
  <c r="H138" i="79"/>
  <c r="B142" i="58"/>
  <c r="F142" i="58"/>
  <c r="H139" i="67"/>
  <c r="I139" i="67"/>
  <c r="G140" i="61"/>
  <c r="D141" i="61"/>
  <c r="E141" i="61"/>
  <c r="E145" i="21"/>
  <c r="F145" i="21" s="1"/>
  <c r="F137" i="89"/>
  <c r="B137" i="89"/>
  <c r="B140" i="67"/>
  <c r="F140" i="67"/>
  <c r="F137" i="84"/>
  <c r="B137" i="84"/>
  <c r="E142" i="46"/>
  <c r="F142" i="46" s="1"/>
  <c r="B144" i="74"/>
  <c r="F144" i="74"/>
  <c r="B137" i="88"/>
  <c r="F137" i="88"/>
  <c r="H144" i="3"/>
  <c r="I144" i="3"/>
  <c r="E148" i="27"/>
  <c r="F148" i="27" s="1"/>
  <c r="I137" i="80"/>
  <c r="H137" i="80"/>
  <c r="I144" i="41"/>
  <c r="H144" i="41"/>
  <c r="B138" i="82"/>
  <c r="F138" i="82"/>
  <c r="I145" i="32"/>
  <c r="H145" i="32"/>
  <c r="H134" i="98"/>
  <c r="I134" i="98"/>
  <c r="D136" i="95"/>
  <c r="G135" i="95"/>
  <c r="E136" i="95"/>
  <c r="J145" i="31" l="1"/>
  <c r="J145" i="17"/>
  <c r="J138" i="76"/>
  <c r="G145" i="41"/>
  <c r="J147" i="30"/>
  <c r="J143" i="74"/>
  <c r="E147" i="24"/>
  <c r="F147" i="24" s="1"/>
  <c r="D148" i="24" s="1"/>
  <c r="B148" i="24" s="1"/>
  <c r="G146" i="24"/>
  <c r="J145" i="24"/>
  <c r="E144" i="45"/>
  <c r="F144" i="45" s="1"/>
  <c r="J148" i="28"/>
  <c r="J146" i="69"/>
  <c r="J147" i="27"/>
  <c r="J144" i="44"/>
  <c r="J141" i="56"/>
  <c r="J139" i="65"/>
  <c r="J139" i="68"/>
  <c r="J141" i="54"/>
  <c r="E146" i="23"/>
  <c r="F146" i="23" s="1"/>
  <c r="J141" i="57"/>
  <c r="J140" i="62"/>
  <c r="I145" i="23"/>
  <c r="H145" i="23"/>
  <c r="J139" i="66"/>
  <c r="E146" i="44"/>
  <c r="F146" i="44" s="1"/>
  <c r="J144" i="18"/>
  <c r="D148" i="19"/>
  <c r="B148" i="19" s="1"/>
  <c r="G147" i="19"/>
  <c r="E148" i="19"/>
  <c r="F148" i="19" s="1"/>
  <c r="E147" i="32"/>
  <c r="F147" i="32" s="1"/>
  <c r="G147" i="32" s="1"/>
  <c r="G145" i="44"/>
  <c r="H145" i="44" s="1"/>
  <c r="J145" i="71"/>
  <c r="E150" i="28"/>
  <c r="F150" i="28" s="1"/>
  <c r="E145" i="42"/>
  <c r="F145" i="42" s="1"/>
  <c r="J138" i="75"/>
  <c r="D139" i="85"/>
  <c r="G138" i="85"/>
  <c r="E139" i="85"/>
  <c r="G138" i="82"/>
  <c r="D139" i="82"/>
  <c r="E139" i="82"/>
  <c r="D141" i="67"/>
  <c r="G140" i="67"/>
  <c r="E141" i="67"/>
  <c r="J139" i="67"/>
  <c r="J144" i="21"/>
  <c r="D142" i="63"/>
  <c r="G141" i="63"/>
  <c r="E142" i="63"/>
  <c r="E147" i="43"/>
  <c r="F147" i="43" s="1"/>
  <c r="E145" i="39"/>
  <c r="F145" i="39" s="1"/>
  <c r="J141" i="58"/>
  <c r="E147" i="34"/>
  <c r="F147" i="34" s="1"/>
  <c r="G138" i="81"/>
  <c r="D139" i="81"/>
  <c r="E139" i="81"/>
  <c r="E149" i="29"/>
  <c r="F149" i="29" s="1"/>
  <c r="J141" i="55"/>
  <c r="G145" i="18"/>
  <c r="D146" i="18"/>
  <c r="B146" i="18" s="1"/>
  <c r="I145" i="41"/>
  <c r="H145" i="41"/>
  <c r="I148" i="30"/>
  <c r="H148" i="30"/>
  <c r="I135" i="95"/>
  <c r="H135" i="95"/>
  <c r="D143" i="58"/>
  <c r="G142" i="58"/>
  <c r="E143" i="58"/>
  <c r="G137" i="87"/>
  <c r="D138" i="87"/>
  <c r="E138" i="87"/>
  <c r="H134" i="99"/>
  <c r="I134" i="99"/>
  <c r="I146" i="43"/>
  <c r="H146" i="43"/>
  <c r="J140" i="63"/>
  <c r="J141" i="46"/>
  <c r="G140" i="66"/>
  <c r="D141" i="66"/>
  <c r="E141" i="66"/>
  <c r="D148" i="69"/>
  <c r="G147" i="69"/>
  <c r="E148" i="69"/>
  <c r="J138" i="77"/>
  <c r="D142" i="64"/>
  <c r="B142" i="64" s="1"/>
  <c r="G141" i="64"/>
  <c r="G146" i="71"/>
  <c r="D147" i="71"/>
  <c r="E147" i="71"/>
  <c r="J141" i="53"/>
  <c r="D138" i="96"/>
  <c r="G137" i="96"/>
  <c r="E138" i="96"/>
  <c r="J140" i="64"/>
  <c r="I148" i="29"/>
  <c r="H148" i="29"/>
  <c r="I144" i="42"/>
  <c r="H144" i="42"/>
  <c r="D138" i="88"/>
  <c r="G137" i="88"/>
  <c r="E138" i="88"/>
  <c r="H144" i="39"/>
  <c r="I144" i="39"/>
  <c r="I149" i="28"/>
  <c r="H149" i="28"/>
  <c r="G146" i="31"/>
  <c r="D147" i="31"/>
  <c r="B147" i="31" s="1"/>
  <c r="G145" i="42"/>
  <c r="D146" i="42"/>
  <c r="B146" i="42" s="1"/>
  <c r="B136" i="95"/>
  <c r="F136" i="95"/>
  <c r="J144" i="41"/>
  <c r="G144" i="74"/>
  <c r="D145" i="74"/>
  <c r="E145" i="74"/>
  <c r="D138" i="89"/>
  <c r="G137" i="89"/>
  <c r="E138" i="89"/>
  <c r="D141" i="65"/>
  <c r="G140" i="65"/>
  <c r="E141" i="65"/>
  <c r="F135" i="99"/>
  <c r="B135" i="99"/>
  <c r="G138" i="83"/>
  <c r="D139" i="83"/>
  <c r="E139" i="83"/>
  <c r="E146" i="3"/>
  <c r="F146" i="3" s="1"/>
  <c r="E147" i="22"/>
  <c r="F147" i="22" s="1"/>
  <c r="H137" i="94"/>
  <c r="I137" i="94"/>
  <c r="G144" i="73"/>
  <c r="D145" i="73"/>
  <c r="E145" i="73"/>
  <c r="H146" i="24"/>
  <c r="I146" i="24"/>
  <c r="G137" i="90"/>
  <c r="D138" i="90"/>
  <c r="E138" i="90"/>
  <c r="D148" i="32"/>
  <c r="B148" i="32" s="1"/>
  <c r="D145" i="45"/>
  <c r="B145" i="45" s="1"/>
  <c r="G144" i="45"/>
  <c r="B138" i="94"/>
  <c r="F138" i="94"/>
  <c r="F136" i="93"/>
  <c r="B136" i="93"/>
  <c r="G142" i="53"/>
  <c r="D143" i="53"/>
  <c r="B143" i="53" s="1"/>
  <c r="J144" i="20"/>
  <c r="G135" i="97"/>
  <c r="D136" i="97"/>
  <c r="E136" i="97"/>
  <c r="J138" i="78"/>
  <c r="H146" i="34"/>
  <c r="I146" i="34"/>
  <c r="D143" i="57"/>
  <c r="B143" i="57" s="1"/>
  <c r="G142" i="57"/>
  <c r="D143" i="46"/>
  <c r="B143" i="46" s="1"/>
  <c r="G142" i="46"/>
  <c r="J138" i="79"/>
  <c r="I140" i="60"/>
  <c r="H140" i="60"/>
  <c r="I145" i="3"/>
  <c r="H145" i="3"/>
  <c r="I146" i="22"/>
  <c r="H146" i="22"/>
  <c r="H146" i="32"/>
  <c r="I146" i="32"/>
  <c r="I143" i="45"/>
  <c r="H143" i="45"/>
  <c r="H135" i="93"/>
  <c r="I135" i="93"/>
  <c r="D140" i="75"/>
  <c r="G139" i="75"/>
  <c r="E140" i="75"/>
  <c r="D138" i="92"/>
  <c r="G137" i="92"/>
  <c r="E138" i="92"/>
  <c r="G140" i="68"/>
  <c r="D141" i="68"/>
  <c r="E141" i="68"/>
  <c r="J146" i="70"/>
  <c r="J140" i="59"/>
  <c r="D147" i="20"/>
  <c r="B147" i="20" s="1"/>
  <c r="G146" i="20"/>
  <c r="E147" i="20"/>
  <c r="F147" i="20" s="1"/>
  <c r="G139" i="77"/>
  <c r="D140" i="77"/>
  <c r="E140" i="77"/>
  <c r="D146" i="21"/>
  <c r="B146" i="21" s="1"/>
  <c r="G145" i="21"/>
  <c r="G148" i="27"/>
  <c r="D149" i="27"/>
  <c r="B149" i="27" s="1"/>
  <c r="D142" i="59"/>
  <c r="G141" i="59"/>
  <c r="E142" i="59"/>
  <c r="B141" i="60"/>
  <c r="F141" i="60"/>
  <c r="G138" i="80"/>
  <c r="D139" i="80"/>
  <c r="E139" i="80"/>
  <c r="D142" i="62"/>
  <c r="G141" i="62"/>
  <c r="E142" i="62"/>
  <c r="D143" i="72"/>
  <c r="G142" i="72"/>
  <c r="E143" i="72"/>
  <c r="D147" i="17"/>
  <c r="B147" i="17" s="1"/>
  <c r="G146" i="17"/>
  <c r="G137" i="91"/>
  <c r="D138" i="91"/>
  <c r="E138" i="91"/>
  <c r="G146" i="44"/>
  <c r="D147" i="44"/>
  <c r="B147" i="44" s="1"/>
  <c r="I145" i="20"/>
  <c r="H145" i="20"/>
  <c r="D139" i="86"/>
  <c r="G138" i="86"/>
  <c r="E139" i="86"/>
  <c r="D140" i="76"/>
  <c r="G139" i="76"/>
  <c r="E140" i="76"/>
  <c r="B141" i="61"/>
  <c r="F141" i="61"/>
  <c r="J145" i="32"/>
  <c r="J144" i="3"/>
  <c r="D138" i="84"/>
  <c r="G137" i="84"/>
  <c r="E138" i="84"/>
  <c r="I140" i="61"/>
  <c r="H140" i="61"/>
  <c r="G139" i="79"/>
  <c r="D140" i="79"/>
  <c r="E140" i="79"/>
  <c r="J143" i="39"/>
  <c r="J145" i="34"/>
  <c r="E146" i="41"/>
  <c r="F146" i="41" s="1"/>
  <c r="G147" i="70"/>
  <c r="D148" i="70"/>
  <c r="E148" i="70"/>
  <c r="G142" i="54"/>
  <c r="D143" i="54"/>
  <c r="B143" i="54" s="1"/>
  <c r="J143" i="73"/>
  <c r="D151" i="28"/>
  <c r="B151" i="28" s="1"/>
  <c r="G150" i="28"/>
  <c r="D143" i="55"/>
  <c r="B143" i="55" s="1"/>
  <c r="G142" i="55"/>
  <c r="E149" i="30"/>
  <c r="F149" i="30" s="1"/>
  <c r="D143" i="56"/>
  <c r="B143" i="56" s="1"/>
  <c r="G142" i="56"/>
  <c r="G135" i="98"/>
  <c r="D136" i="98"/>
  <c r="E136" i="98"/>
  <c r="J145" i="43"/>
  <c r="G139" i="78"/>
  <c r="D140" i="78"/>
  <c r="E140" i="78"/>
  <c r="G147" i="24" l="1"/>
  <c r="J145" i="23"/>
  <c r="I145" i="44"/>
  <c r="J145" i="44" s="1"/>
  <c r="J145" i="41"/>
  <c r="E143" i="55"/>
  <c r="F143" i="55" s="1"/>
  <c r="D144" i="55" s="1"/>
  <c r="B144" i="55" s="1"/>
  <c r="J146" i="24"/>
  <c r="E146" i="18"/>
  <c r="F146" i="18" s="1"/>
  <c r="G146" i="18" s="1"/>
  <c r="E146" i="42"/>
  <c r="F146" i="42" s="1"/>
  <c r="E148" i="24"/>
  <c r="F148" i="24" s="1"/>
  <c r="E143" i="54"/>
  <c r="F143" i="54" s="1"/>
  <c r="D149" i="19"/>
  <c r="B149" i="19" s="1"/>
  <c r="G148" i="19"/>
  <c r="J140" i="61"/>
  <c r="E147" i="31"/>
  <c r="F147" i="31" s="1"/>
  <c r="J144" i="39"/>
  <c r="J146" i="22"/>
  <c r="D147" i="23"/>
  <c r="B147" i="23" s="1"/>
  <c r="G146" i="23"/>
  <c r="J145" i="3"/>
  <c r="J146" i="34"/>
  <c r="H147" i="19"/>
  <c r="I147" i="19"/>
  <c r="J143" i="45"/>
  <c r="J140" i="60"/>
  <c r="J148" i="30"/>
  <c r="E146" i="21"/>
  <c r="F146" i="21" s="1"/>
  <c r="I142" i="55"/>
  <c r="H142" i="55"/>
  <c r="H141" i="62"/>
  <c r="I141" i="62"/>
  <c r="H137" i="89"/>
  <c r="I137" i="89"/>
  <c r="B136" i="98"/>
  <c r="F136" i="98"/>
  <c r="H138" i="86"/>
  <c r="I138" i="86"/>
  <c r="B138" i="91"/>
  <c r="F138" i="91"/>
  <c r="I139" i="75"/>
  <c r="H139" i="75"/>
  <c r="H142" i="46"/>
  <c r="I142" i="46"/>
  <c r="D137" i="93"/>
  <c r="G136" i="93"/>
  <c r="E137" i="93"/>
  <c r="I147" i="32"/>
  <c r="H147" i="32"/>
  <c r="J149" i="28"/>
  <c r="B138" i="88"/>
  <c r="F138" i="88"/>
  <c r="E142" i="64"/>
  <c r="F142" i="64" s="1"/>
  <c r="I145" i="18"/>
  <c r="H145" i="18"/>
  <c r="D146" i="39"/>
  <c r="B146" i="39" s="1"/>
  <c r="G145" i="39"/>
  <c r="I140" i="67"/>
  <c r="H140" i="67"/>
  <c r="G147" i="43"/>
  <c r="D148" i="43"/>
  <c r="B148" i="43" s="1"/>
  <c r="F141" i="67"/>
  <c r="B141" i="67"/>
  <c r="E143" i="56"/>
  <c r="F143" i="56" s="1"/>
  <c r="H139" i="79"/>
  <c r="I139" i="79"/>
  <c r="G141" i="61"/>
  <c r="D142" i="61"/>
  <c r="E142" i="61"/>
  <c r="J145" i="20"/>
  <c r="E147" i="17"/>
  <c r="F147" i="17" s="1"/>
  <c r="B142" i="62"/>
  <c r="F142" i="62"/>
  <c r="B142" i="59"/>
  <c r="F142" i="59"/>
  <c r="F140" i="77"/>
  <c r="B140" i="77"/>
  <c r="B141" i="68"/>
  <c r="F141" i="68"/>
  <c r="E143" i="57"/>
  <c r="F143" i="57" s="1"/>
  <c r="H135" i="97"/>
  <c r="I135" i="97"/>
  <c r="B138" i="90"/>
  <c r="F138" i="90"/>
  <c r="F145" i="73"/>
  <c r="B145" i="73"/>
  <c r="H138" i="83"/>
  <c r="I138" i="83"/>
  <c r="F138" i="89"/>
  <c r="B138" i="89"/>
  <c r="J144" i="42"/>
  <c r="I137" i="96"/>
  <c r="H137" i="96"/>
  <c r="B141" i="66"/>
  <c r="F141" i="66"/>
  <c r="D150" i="29"/>
  <c r="B150" i="29" s="1"/>
  <c r="G149" i="29"/>
  <c r="B139" i="86"/>
  <c r="F139" i="86"/>
  <c r="D139" i="94"/>
  <c r="G138" i="94"/>
  <c r="E139" i="94"/>
  <c r="I142" i="56"/>
  <c r="H142" i="56"/>
  <c r="E151" i="28"/>
  <c r="F151" i="28" s="1"/>
  <c r="B148" i="70"/>
  <c r="F148" i="70"/>
  <c r="I146" i="17"/>
  <c r="H146" i="17"/>
  <c r="E149" i="27"/>
  <c r="F149" i="27" s="1"/>
  <c r="I139" i="77"/>
  <c r="H139" i="77"/>
  <c r="I140" i="68"/>
  <c r="H140" i="68"/>
  <c r="I142" i="57"/>
  <c r="H142" i="57"/>
  <c r="E145" i="45"/>
  <c r="F145" i="45" s="1"/>
  <c r="I137" i="90"/>
  <c r="H137" i="90"/>
  <c r="H144" i="73"/>
  <c r="I144" i="73"/>
  <c r="I145" i="42"/>
  <c r="H145" i="42"/>
  <c r="B138" i="96"/>
  <c r="F138" i="96"/>
  <c r="H140" i="66"/>
  <c r="I140" i="66"/>
  <c r="J140" i="66" s="1"/>
  <c r="F138" i="87"/>
  <c r="B138" i="87"/>
  <c r="I141" i="63"/>
  <c r="H141" i="63"/>
  <c r="F139" i="82"/>
  <c r="B139" i="82"/>
  <c r="I135" i="98"/>
  <c r="H135" i="98"/>
  <c r="H137" i="91"/>
  <c r="I137" i="91"/>
  <c r="B139" i="83"/>
  <c r="F139" i="83"/>
  <c r="G146" i="42"/>
  <c r="D147" i="42"/>
  <c r="B147" i="42" s="1"/>
  <c r="F140" i="78"/>
  <c r="B140" i="78"/>
  <c r="E147" i="44"/>
  <c r="F147" i="44" s="1"/>
  <c r="F139" i="80"/>
  <c r="B139" i="80"/>
  <c r="D148" i="20"/>
  <c r="B148" i="20" s="1"/>
  <c r="G147" i="20"/>
  <c r="E143" i="53"/>
  <c r="F143" i="53" s="1"/>
  <c r="H144" i="45"/>
  <c r="I144" i="45"/>
  <c r="J144" i="45" s="1"/>
  <c r="D136" i="99"/>
  <c r="G135" i="99"/>
  <c r="E136" i="99"/>
  <c r="B145" i="74"/>
  <c r="F145" i="74"/>
  <c r="G147" i="31"/>
  <c r="D148" i="31"/>
  <c r="B148" i="31" s="1"/>
  <c r="J148" i="29"/>
  <c r="H137" i="87"/>
  <c r="I137" i="87"/>
  <c r="F139" i="81"/>
  <c r="B139" i="81"/>
  <c r="B142" i="63"/>
  <c r="F142" i="63"/>
  <c r="I138" i="82"/>
  <c r="H138" i="82"/>
  <c r="B140" i="79"/>
  <c r="F140" i="79"/>
  <c r="H141" i="59"/>
  <c r="I141" i="59"/>
  <c r="J141" i="59" s="1"/>
  <c r="B140" i="75"/>
  <c r="F140" i="75"/>
  <c r="H141" i="64"/>
  <c r="I141" i="64"/>
  <c r="H150" i="28"/>
  <c r="I150" i="28"/>
  <c r="I138" i="80"/>
  <c r="H138" i="80"/>
  <c r="H146" i="20"/>
  <c r="I146" i="20"/>
  <c r="J146" i="20" s="1"/>
  <c r="H144" i="74"/>
  <c r="I144" i="74"/>
  <c r="D149" i="24"/>
  <c r="B149" i="24" s="1"/>
  <c r="G148" i="24"/>
  <c r="I147" i="69"/>
  <c r="H147" i="69"/>
  <c r="H138" i="81"/>
  <c r="I138" i="81"/>
  <c r="F136" i="97"/>
  <c r="B136" i="97"/>
  <c r="I147" i="70"/>
  <c r="H147" i="70"/>
  <c r="I139" i="78"/>
  <c r="H139" i="78"/>
  <c r="G146" i="41"/>
  <c r="D147" i="41"/>
  <c r="B147" i="41" s="1"/>
  <c r="H139" i="76"/>
  <c r="I139" i="76"/>
  <c r="J139" i="76" s="1"/>
  <c r="I148" i="27"/>
  <c r="H148" i="27"/>
  <c r="I137" i="92"/>
  <c r="H137" i="92"/>
  <c r="H137" i="84"/>
  <c r="I137" i="84"/>
  <c r="B140" i="76"/>
  <c r="F140" i="76"/>
  <c r="H146" i="44"/>
  <c r="I146" i="44"/>
  <c r="I142" i="72"/>
  <c r="H142" i="72"/>
  <c r="D142" i="60"/>
  <c r="G141" i="60"/>
  <c r="E142" i="60"/>
  <c r="G146" i="21"/>
  <c r="D147" i="21"/>
  <c r="B147" i="21" s="1"/>
  <c r="B138" i="92"/>
  <c r="F138" i="92"/>
  <c r="J146" i="32"/>
  <c r="I142" i="53"/>
  <c r="H142" i="53"/>
  <c r="E148" i="32"/>
  <c r="F148" i="32" s="1"/>
  <c r="G147" i="22"/>
  <c r="D148" i="22"/>
  <c r="B148" i="22" s="1"/>
  <c r="H140" i="65"/>
  <c r="I140" i="65"/>
  <c r="I146" i="31"/>
  <c r="H146" i="31"/>
  <c r="B147" i="71"/>
  <c r="F147" i="71"/>
  <c r="B148" i="69"/>
  <c r="F148" i="69"/>
  <c r="J146" i="43"/>
  <c r="I142" i="58"/>
  <c r="H142" i="58"/>
  <c r="D147" i="18"/>
  <c r="B147" i="18" s="1"/>
  <c r="D148" i="34"/>
  <c r="B148" i="34" s="1"/>
  <c r="G147" i="34"/>
  <c r="I138" i="85"/>
  <c r="H138" i="85"/>
  <c r="H142" i="54"/>
  <c r="I142" i="54"/>
  <c r="G149" i="30"/>
  <c r="D150" i="30"/>
  <c r="B150" i="30" s="1"/>
  <c r="D144" i="54"/>
  <c r="B144" i="54" s="1"/>
  <c r="G143" i="54"/>
  <c r="B138" i="84"/>
  <c r="F138" i="84"/>
  <c r="F143" i="72"/>
  <c r="B143" i="72"/>
  <c r="I145" i="21"/>
  <c r="H145" i="21"/>
  <c r="E143" i="46"/>
  <c r="F143" i="46" s="1"/>
  <c r="D147" i="3"/>
  <c r="B147" i="3" s="1"/>
  <c r="G146" i="3"/>
  <c r="B141" i="65"/>
  <c r="F141" i="65"/>
  <c r="D137" i="95"/>
  <c r="G136" i="95"/>
  <c r="E137" i="95"/>
  <c r="H137" i="88"/>
  <c r="I137" i="88"/>
  <c r="H147" i="24"/>
  <c r="I147" i="24"/>
  <c r="I146" i="71"/>
  <c r="H146" i="71"/>
  <c r="B143" i="58"/>
  <c r="F143" i="58"/>
  <c r="F139" i="85"/>
  <c r="B139" i="85"/>
  <c r="J147" i="19" l="1"/>
  <c r="G143" i="55"/>
  <c r="J142" i="57"/>
  <c r="E144" i="54"/>
  <c r="F144" i="54" s="1"/>
  <c r="J144" i="73"/>
  <c r="E150" i="29"/>
  <c r="F150" i="29" s="1"/>
  <c r="E149" i="19"/>
  <c r="F149" i="19" s="1"/>
  <c r="D150" i="19" s="1"/>
  <c r="B150" i="19" s="1"/>
  <c r="E147" i="41"/>
  <c r="F147" i="41" s="1"/>
  <c r="J147" i="32"/>
  <c r="E148" i="43"/>
  <c r="F148" i="43" s="1"/>
  <c r="J145" i="18"/>
  <c r="J142" i="46"/>
  <c r="E144" i="55"/>
  <c r="F144" i="55" s="1"/>
  <c r="J140" i="68"/>
  <c r="J139" i="78"/>
  <c r="J148" i="27"/>
  <c r="J139" i="79"/>
  <c r="J146" i="71"/>
  <c r="E148" i="20"/>
  <c r="F148" i="20" s="1"/>
  <c r="G148" i="20" s="1"/>
  <c r="E147" i="42"/>
  <c r="F147" i="42" s="1"/>
  <c r="J139" i="75"/>
  <c r="E147" i="23"/>
  <c r="F147" i="23" s="1"/>
  <c r="I148" i="19"/>
  <c r="H148" i="19"/>
  <c r="E147" i="3"/>
  <c r="F147" i="3" s="1"/>
  <c r="D148" i="3" s="1"/>
  <c r="B148" i="3" s="1"/>
  <c r="J142" i="58"/>
  <c r="J140" i="65"/>
  <c r="J146" i="17"/>
  <c r="H146" i="23"/>
  <c r="I146" i="23"/>
  <c r="D143" i="63"/>
  <c r="B143" i="63" s="1"/>
  <c r="G142" i="63"/>
  <c r="D139" i="84"/>
  <c r="G138" i="84"/>
  <c r="E139" i="84"/>
  <c r="J142" i="54"/>
  <c r="E147" i="21"/>
  <c r="F147" i="21" s="1"/>
  <c r="J146" i="44"/>
  <c r="E148" i="31"/>
  <c r="F148" i="31" s="1"/>
  <c r="H146" i="42"/>
  <c r="I146" i="42"/>
  <c r="G139" i="82"/>
  <c r="D140" i="82"/>
  <c r="E140" i="82"/>
  <c r="F139" i="94"/>
  <c r="B139" i="94"/>
  <c r="G141" i="68"/>
  <c r="D142" i="68"/>
  <c r="E142" i="68"/>
  <c r="G147" i="17"/>
  <c r="D148" i="17"/>
  <c r="B148" i="17" s="1"/>
  <c r="H145" i="39"/>
  <c r="I145" i="39"/>
  <c r="D137" i="98"/>
  <c r="G136" i="98"/>
  <c r="E137" i="98"/>
  <c r="D139" i="91"/>
  <c r="G138" i="91"/>
  <c r="E139" i="91"/>
  <c r="I146" i="21"/>
  <c r="H146" i="21"/>
  <c r="D141" i="76"/>
  <c r="G140" i="76"/>
  <c r="E141" i="76"/>
  <c r="J147" i="70"/>
  <c r="H147" i="31"/>
  <c r="I147" i="31"/>
  <c r="D140" i="80"/>
  <c r="G139" i="80"/>
  <c r="E140" i="80"/>
  <c r="J141" i="63"/>
  <c r="J145" i="42"/>
  <c r="D146" i="73"/>
  <c r="G145" i="73"/>
  <c r="E146" i="73"/>
  <c r="D149" i="43"/>
  <c r="B149" i="43" s="1"/>
  <c r="G148" i="43"/>
  <c r="H146" i="3"/>
  <c r="I146" i="3"/>
  <c r="I146" i="18"/>
  <c r="H146" i="18"/>
  <c r="G148" i="32"/>
  <c r="D149" i="32"/>
  <c r="B149" i="32" s="1"/>
  <c r="G143" i="46"/>
  <c r="D144" i="46"/>
  <c r="B144" i="46" s="1"/>
  <c r="J147" i="69"/>
  <c r="D146" i="74"/>
  <c r="B146" i="74" s="1"/>
  <c r="G145" i="74"/>
  <c r="D148" i="44"/>
  <c r="B148" i="44" s="1"/>
  <c r="G147" i="44"/>
  <c r="G151" i="28"/>
  <c r="D152" i="28"/>
  <c r="B152" i="28" s="1"/>
  <c r="G150" i="29"/>
  <c r="D151" i="29"/>
  <c r="G138" i="90"/>
  <c r="D139" i="90"/>
  <c r="E139" i="90"/>
  <c r="D141" i="77"/>
  <c r="G140" i="77"/>
  <c r="E141" i="77"/>
  <c r="B142" i="61"/>
  <c r="F142" i="61"/>
  <c r="I136" i="93"/>
  <c r="H136" i="93"/>
  <c r="D149" i="70"/>
  <c r="G148" i="70"/>
  <c r="E149" i="70"/>
  <c r="D142" i="67"/>
  <c r="G141" i="67"/>
  <c r="E142" i="67"/>
  <c r="D140" i="85"/>
  <c r="G139" i="85"/>
  <c r="E140" i="85"/>
  <c r="G144" i="54"/>
  <c r="D145" i="54"/>
  <c r="B145" i="54" s="1"/>
  <c r="J146" i="31"/>
  <c r="D144" i="58"/>
  <c r="B144" i="58" s="1"/>
  <c r="G143" i="58"/>
  <c r="H143" i="54"/>
  <c r="I143" i="54"/>
  <c r="H136" i="95"/>
  <c r="I136" i="95"/>
  <c r="J142" i="53"/>
  <c r="I141" i="60"/>
  <c r="H141" i="60"/>
  <c r="D148" i="41"/>
  <c r="B148" i="41" s="1"/>
  <c r="G147" i="41"/>
  <c r="E149" i="24"/>
  <c r="F149" i="24" s="1"/>
  <c r="G139" i="81"/>
  <c r="D140" i="81"/>
  <c r="E140" i="81"/>
  <c r="D139" i="87"/>
  <c r="G138" i="87"/>
  <c r="E139" i="87"/>
  <c r="H149" i="29"/>
  <c r="I149" i="29"/>
  <c r="G142" i="59"/>
  <c r="D143" i="59"/>
  <c r="B143" i="59" s="1"/>
  <c r="I141" i="61"/>
  <c r="H141" i="61"/>
  <c r="I147" i="43"/>
  <c r="H147" i="43"/>
  <c r="G142" i="64"/>
  <c r="D143" i="64"/>
  <c r="B143" i="64" s="1"/>
  <c r="B137" i="93"/>
  <c r="F137" i="93"/>
  <c r="J141" i="62"/>
  <c r="E148" i="34"/>
  <c r="F148" i="34" s="1"/>
  <c r="F137" i="95"/>
  <c r="B137" i="95"/>
  <c r="J145" i="21"/>
  <c r="E150" i="30"/>
  <c r="F150" i="30" s="1"/>
  <c r="H147" i="34"/>
  <c r="I147" i="34"/>
  <c r="G148" i="69"/>
  <c r="D149" i="69"/>
  <c r="E149" i="69"/>
  <c r="E148" i="22"/>
  <c r="F148" i="22" s="1"/>
  <c r="B142" i="60"/>
  <c r="F142" i="60"/>
  <c r="H148" i="24"/>
  <c r="I148" i="24"/>
  <c r="J150" i="28"/>
  <c r="G140" i="79"/>
  <c r="D141" i="79"/>
  <c r="E141" i="79"/>
  <c r="G143" i="53"/>
  <c r="D144" i="53"/>
  <c r="B144" i="53" s="1"/>
  <c r="G140" i="78"/>
  <c r="D141" i="78"/>
  <c r="E141" i="78"/>
  <c r="J139" i="77"/>
  <c r="J142" i="56"/>
  <c r="D139" i="88"/>
  <c r="G138" i="88"/>
  <c r="E139" i="88"/>
  <c r="D145" i="55"/>
  <c r="B145" i="55" s="1"/>
  <c r="G144" i="55"/>
  <c r="D141" i="75"/>
  <c r="G140" i="75"/>
  <c r="E141" i="75"/>
  <c r="D140" i="83"/>
  <c r="G139" i="83"/>
  <c r="E140" i="83"/>
  <c r="G138" i="92"/>
  <c r="D139" i="92"/>
  <c r="E139" i="92"/>
  <c r="I146" i="41"/>
  <c r="H146" i="41"/>
  <c r="G147" i="42"/>
  <c r="D150" i="27"/>
  <c r="B150" i="27" s="1"/>
  <c r="G149" i="27"/>
  <c r="E150" i="27"/>
  <c r="F150" i="27" s="1"/>
  <c r="G141" i="66"/>
  <c r="D142" i="66"/>
  <c r="E142" i="66"/>
  <c r="D139" i="89"/>
  <c r="G138" i="89"/>
  <c r="E139" i="89"/>
  <c r="D143" i="62"/>
  <c r="B143" i="62" s="1"/>
  <c r="G142" i="62"/>
  <c r="J140" i="67"/>
  <c r="H143" i="55"/>
  <c r="I143" i="55"/>
  <c r="D140" i="86"/>
  <c r="G139" i="86"/>
  <c r="E140" i="86"/>
  <c r="G141" i="65"/>
  <c r="D142" i="65"/>
  <c r="B142" i="65" s="1"/>
  <c r="I135" i="99"/>
  <c r="H135" i="99"/>
  <c r="J147" i="24"/>
  <c r="G143" i="72"/>
  <c r="D144" i="72"/>
  <c r="E144" i="72"/>
  <c r="I149" i="30"/>
  <c r="H149" i="30"/>
  <c r="E147" i="18"/>
  <c r="F147" i="18" s="1"/>
  <c r="D148" i="71"/>
  <c r="G147" i="71"/>
  <c r="E148" i="71"/>
  <c r="H147" i="22"/>
  <c r="I147" i="22"/>
  <c r="J142" i="72"/>
  <c r="D137" i="97"/>
  <c r="G136" i="97"/>
  <c r="E137" i="97"/>
  <c r="J144" i="74"/>
  <c r="J141" i="64"/>
  <c r="B136" i="99"/>
  <c r="F136" i="99"/>
  <c r="H147" i="20"/>
  <c r="I147" i="20"/>
  <c r="D139" i="96"/>
  <c r="G138" i="96"/>
  <c r="E139" i="96"/>
  <c r="G145" i="45"/>
  <c r="D146" i="45"/>
  <c r="B146" i="45" s="1"/>
  <c r="I138" i="94"/>
  <c r="H138" i="94"/>
  <c r="D144" i="57"/>
  <c r="B144" i="57" s="1"/>
  <c r="G143" i="57"/>
  <c r="E144" i="57"/>
  <c r="F144" i="57" s="1"/>
  <c r="G143" i="56"/>
  <c r="D144" i="56"/>
  <c r="B144" i="56" s="1"/>
  <c r="E146" i="39"/>
  <c r="F146" i="39" s="1"/>
  <c r="J142" i="55"/>
  <c r="J141" i="60" l="1"/>
  <c r="E143" i="63"/>
  <c r="F143" i="63" s="1"/>
  <c r="J143" i="55"/>
  <c r="E142" i="65"/>
  <c r="F142" i="65" s="1"/>
  <c r="E145" i="54"/>
  <c r="F145" i="54" s="1"/>
  <c r="E152" i="28"/>
  <c r="F152" i="28" s="1"/>
  <c r="J146" i="23"/>
  <c r="E143" i="64"/>
  <c r="F143" i="64" s="1"/>
  <c r="D144" i="64" s="1"/>
  <c r="B144" i="64" s="1"/>
  <c r="G149" i="19"/>
  <c r="I149" i="19" s="1"/>
  <c r="D148" i="42"/>
  <c r="B148" i="42" s="1"/>
  <c r="E144" i="56"/>
  <c r="F144" i="56" s="1"/>
  <c r="E146" i="45"/>
  <c r="F146" i="45" s="1"/>
  <c r="J147" i="22"/>
  <c r="E144" i="53"/>
  <c r="F144" i="53" s="1"/>
  <c r="G144" i="53" s="1"/>
  <c r="E144" i="58"/>
  <c r="F144" i="58" s="1"/>
  <c r="G144" i="58" s="1"/>
  <c r="G147" i="3"/>
  <c r="H147" i="3" s="1"/>
  <c r="J148" i="19"/>
  <c r="E143" i="62"/>
  <c r="F143" i="62" s="1"/>
  <c r="J146" i="41"/>
  <c r="D148" i="23"/>
  <c r="B148" i="23" s="1"/>
  <c r="G147" i="23"/>
  <c r="D149" i="20"/>
  <c r="B149" i="20" s="1"/>
  <c r="E149" i="43"/>
  <c r="F149" i="43" s="1"/>
  <c r="E148" i="3"/>
  <c r="F148" i="3" s="1"/>
  <c r="G148" i="3" s="1"/>
  <c r="E150" i="19"/>
  <c r="F150" i="19" s="1"/>
  <c r="J149" i="30"/>
  <c r="E148" i="44"/>
  <c r="F148" i="44" s="1"/>
  <c r="E149" i="32"/>
  <c r="F149" i="32" s="1"/>
  <c r="D150" i="32" s="1"/>
  <c r="B150" i="32" s="1"/>
  <c r="J145" i="39"/>
  <c r="D145" i="57"/>
  <c r="B145" i="57" s="1"/>
  <c r="G144" i="57"/>
  <c r="H147" i="71"/>
  <c r="I147" i="71"/>
  <c r="H141" i="65"/>
  <c r="I141" i="65"/>
  <c r="B142" i="66"/>
  <c r="F142" i="66"/>
  <c r="F139" i="88"/>
  <c r="B139" i="88"/>
  <c r="I143" i="53"/>
  <c r="H143" i="53"/>
  <c r="E143" i="59"/>
  <c r="F143" i="59" s="1"/>
  <c r="B149" i="70"/>
  <c r="F149" i="70"/>
  <c r="D149" i="44"/>
  <c r="B149" i="44" s="1"/>
  <c r="G148" i="44"/>
  <c r="H140" i="76"/>
  <c r="I140" i="76"/>
  <c r="I136" i="98"/>
  <c r="H136" i="98"/>
  <c r="B142" i="68"/>
  <c r="F142" i="68"/>
  <c r="I138" i="84"/>
  <c r="H138" i="84"/>
  <c r="B148" i="71"/>
  <c r="F148" i="71"/>
  <c r="D143" i="60"/>
  <c r="B143" i="60" s="1"/>
  <c r="G142" i="60"/>
  <c r="B137" i="98"/>
  <c r="F137" i="98"/>
  <c r="I136" i="97"/>
  <c r="H136" i="97"/>
  <c r="D148" i="18"/>
  <c r="B148" i="18" s="1"/>
  <c r="G147" i="18"/>
  <c r="I139" i="86"/>
  <c r="H139" i="86"/>
  <c r="D151" i="27"/>
  <c r="B151" i="27" s="1"/>
  <c r="G150" i="27"/>
  <c r="B141" i="75"/>
  <c r="F141" i="75"/>
  <c r="B141" i="79"/>
  <c r="F141" i="79"/>
  <c r="I142" i="59"/>
  <c r="H142" i="59"/>
  <c r="I139" i="81"/>
  <c r="H139" i="81"/>
  <c r="H143" i="58"/>
  <c r="I143" i="58"/>
  <c r="B140" i="85"/>
  <c r="F140" i="85"/>
  <c r="H138" i="90"/>
  <c r="I138" i="90"/>
  <c r="H148" i="43"/>
  <c r="I148" i="43"/>
  <c r="I139" i="80"/>
  <c r="H139" i="80"/>
  <c r="D149" i="31"/>
  <c r="B149" i="31" s="1"/>
  <c r="G148" i="31"/>
  <c r="I138" i="96"/>
  <c r="H138" i="96"/>
  <c r="G143" i="62"/>
  <c r="D144" i="62"/>
  <c r="B144" i="62" s="1"/>
  <c r="I141" i="66"/>
  <c r="H141" i="66"/>
  <c r="I140" i="75"/>
  <c r="H140" i="75"/>
  <c r="D151" i="30"/>
  <c r="B151" i="30" s="1"/>
  <c r="G150" i="30"/>
  <c r="F139" i="90"/>
  <c r="B139" i="90"/>
  <c r="B139" i="84"/>
  <c r="F139" i="84"/>
  <c r="F139" i="96"/>
  <c r="B139" i="96"/>
  <c r="I142" i="62"/>
  <c r="H142" i="62"/>
  <c r="J147" i="20"/>
  <c r="B137" i="97"/>
  <c r="F137" i="97"/>
  <c r="I148" i="20"/>
  <c r="H148" i="20"/>
  <c r="B140" i="86"/>
  <c r="F140" i="86"/>
  <c r="I149" i="27"/>
  <c r="H149" i="27"/>
  <c r="B139" i="92"/>
  <c r="F139" i="92"/>
  <c r="E145" i="55"/>
  <c r="F145" i="55" s="1"/>
  <c r="H140" i="79"/>
  <c r="I140" i="79"/>
  <c r="D149" i="22"/>
  <c r="B149" i="22" s="1"/>
  <c r="G148" i="22"/>
  <c r="H142" i="64"/>
  <c r="I142" i="64"/>
  <c r="J149" i="29"/>
  <c r="G149" i="24"/>
  <c r="D150" i="24"/>
  <c r="B150" i="24" s="1"/>
  <c r="G142" i="61"/>
  <c r="D143" i="61"/>
  <c r="B143" i="61" s="1"/>
  <c r="E151" i="29"/>
  <c r="F151" i="29" s="1"/>
  <c r="B151" i="29"/>
  <c r="E146" i="74"/>
  <c r="F146" i="74" s="1"/>
  <c r="B140" i="80"/>
  <c r="F140" i="80"/>
  <c r="J146" i="21"/>
  <c r="D140" i="94"/>
  <c r="G139" i="94"/>
  <c r="E140" i="94"/>
  <c r="I139" i="85"/>
  <c r="H139" i="85"/>
  <c r="H143" i="46"/>
  <c r="I143" i="46"/>
  <c r="D147" i="39"/>
  <c r="B147" i="39" s="1"/>
  <c r="G146" i="39"/>
  <c r="H138" i="92"/>
  <c r="I138" i="92"/>
  <c r="H144" i="55"/>
  <c r="I144" i="55"/>
  <c r="B141" i="78"/>
  <c r="F141" i="78"/>
  <c r="G137" i="95"/>
  <c r="D138" i="95"/>
  <c r="E138" i="95"/>
  <c r="E148" i="41"/>
  <c r="F148" i="41" s="1"/>
  <c r="H141" i="67"/>
  <c r="I141" i="67"/>
  <c r="I150" i="29"/>
  <c r="H150" i="29"/>
  <c r="H145" i="74"/>
  <c r="I145" i="74"/>
  <c r="H148" i="32"/>
  <c r="I148" i="32"/>
  <c r="J147" i="31"/>
  <c r="E148" i="17"/>
  <c r="F148" i="17" s="1"/>
  <c r="D148" i="21"/>
  <c r="B148" i="21" s="1"/>
  <c r="G147" i="21"/>
  <c r="I147" i="3"/>
  <c r="H143" i="57"/>
  <c r="I143" i="57"/>
  <c r="H138" i="89"/>
  <c r="I138" i="89"/>
  <c r="H140" i="78"/>
  <c r="I140" i="78"/>
  <c r="J148" i="24"/>
  <c r="B149" i="69"/>
  <c r="F149" i="69"/>
  <c r="D149" i="34"/>
  <c r="B149" i="34" s="1"/>
  <c r="G148" i="34"/>
  <c r="J147" i="43"/>
  <c r="H147" i="41"/>
  <c r="I147" i="41"/>
  <c r="D146" i="54"/>
  <c r="B146" i="54" s="1"/>
  <c r="G145" i="54"/>
  <c r="B142" i="67"/>
  <c r="F142" i="67"/>
  <c r="G152" i="28"/>
  <c r="D153" i="28"/>
  <c r="B153" i="28" s="1"/>
  <c r="H145" i="73"/>
  <c r="I145" i="73"/>
  <c r="I138" i="91"/>
  <c r="H138" i="91"/>
  <c r="B140" i="82"/>
  <c r="F140" i="82"/>
  <c r="D144" i="63"/>
  <c r="B144" i="63" s="1"/>
  <c r="G143" i="63"/>
  <c r="E144" i="63"/>
  <c r="F144" i="63" s="1"/>
  <c r="G143" i="64"/>
  <c r="B140" i="81"/>
  <c r="F140" i="81"/>
  <c r="H147" i="44"/>
  <c r="I147" i="44"/>
  <c r="G149" i="43"/>
  <c r="D150" i="43"/>
  <c r="B150" i="43" s="1"/>
  <c r="H141" i="68"/>
  <c r="I141" i="68"/>
  <c r="D145" i="56"/>
  <c r="B145" i="56" s="1"/>
  <c r="G144" i="56"/>
  <c r="D147" i="45"/>
  <c r="B147" i="45" s="1"/>
  <c r="G146" i="45"/>
  <c r="D137" i="99"/>
  <c r="G136" i="99"/>
  <c r="E137" i="99"/>
  <c r="F139" i="89"/>
  <c r="B139" i="89"/>
  <c r="I148" i="69"/>
  <c r="H148" i="69"/>
  <c r="H138" i="87"/>
  <c r="I138" i="87"/>
  <c r="I140" i="77"/>
  <c r="H140" i="77"/>
  <c r="J146" i="18"/>
  <c r="B146" i="73"/>
  <c r="F146" i="73"/>
  <c r="B139" i="91"/>
  <c r="F139" i="91"/>
  <c r="I147" i="17"/>
  <c r="H147" i="17"/>
  <c r="H139" i="82"/>
  <c r="I139" i="82"/>
  <c r="I142" i="63"/>
  <c r="H142" i="63"/>
  <c r="B141" i="76"/>
  <c r="F141" i="76"/>
  <c r="B144" i="72"/>
  <c r="F144" i="72"/>
  <c r="G142" i="65"/>
  <c r="D143" i="65"/>
  <c r="B143" i="65" s="1"/>
  <c r="I147" i="42"/>
  <c r="H147" i="42"/>
  <c r="H139" i="83"/>
  <c r="I139" i="83"/>
  <c r="I143" i="56"/>
  <c r="H143" i="56"/>
  <c r="I145" i="45"/>
  <c r="H145" i="45"/>
  <c r="H143" i="72"/>
  <c r="I143" i="72"/>
  <c r="B140" i="83"/>
  <c r="F140" i="83"/>
  <c r="I138" i="88"/>
  <c r="H138" i="88"/>
  <c r="J147" i="34"/>
  <c r="G137" i="93"/>
  <c r="D138" i="93"/>
  <c r="E138" i="93"/>
  <c r="J141" i="61"/>
  <c r="B139" i="87"/>
  <c r="F139" i="87"/>
  <c r="J143" i="54"/>
  <c r="I144" i="54"/>
  <c r="H144" i="54"/>
  <c r="H148" i="70"/>
  <c r="I148" i="70"/>
  <c r="F141" i="77"/>
  <c r="B141" i="77"/>
  <c r="I151" i="28"/>
  <c r="H151" i="28"/>
  <c r="E144" i="46"/>
  <c r="F144" i="46" s="1"/>
  <c r="J146" i="3"/>
  <c r="J146" i="42"/>
  <c r="J147" i="41" l="1"/>
  <c r="J140" i="78"/>
  <c r="E149" i="44"/>
  <c r="F149" i="44" s="1"/>
  <c r="J142" i="62"/>
  <c r="D149" i="3"/>
  <c r="B149" i="3" s="1"/>
  <c r="E149" i="3"/>
  <c r="F149" i="3" s="1"/>
  <c r="G149" i="3" s="1"/>
  <c r="J148" i="43"/>
  <c r="E151" i="27"/>
  <c r="F151" i="27" s="1"/>
  <c r="G151" i="27" s="1"/>
  <c r="J141" i="66"/>
  <c r="H149" i="19"/>
  <c r="J149" i="19" s="1"/>
  <c r="E144" i="62"/>
  <c r="F144" i="62" s="1"/>
  <c r="G144" i="62" s="1"/>
  <c r="E149" i="31"/>
  <c r="F149" i="31" s="1"/>
  <c r="E148" i="23"/>
  <c r="F148" i="23" s="1"/>
  <c r="J147" i="71"/>
  <c r="E144" i="64"/>
  <c r="F144" i="64" s="1"/>
  <c r="E145" i="64" s="1"/>
  <c r="F145" i="64" s="1"/>
  <c r="E145" i="57"/>
  <c r="F145" i="57" s="1"/>
  <c r="G145" i="57" s="1"/>
  <c r="E147" i="45"/>
  <c r="F147" i="45" s="1"/>
  <c r="E147" i="39"/>
  <c r="F147" i="39" s="1"/>
  <c r="E148" i="18"/>
  <c r="F148" i="18" s="1"/>
  <c r="G148" i="18" s="1"/>
  <c r="J141" i="65"/>
  <c r="G148" i="23"/>
  <c r="D149" i="23"/>
  <c r="B149" i="23" s="1"/>
  <c r="H147" i="23"/>
  <c r="I147" i="23"/>
  <c r="J143" i="57"/>
  <c r="J144" i="55"/>
  <c r="E143" i="61"/>
  <c r="F143" i="61" s="1"/>
  <c r="E149" i="22"/>
  <c r="F149" i="22" s="1"/>
  <c r="J149" i="27"/>
  <c r="G149" i="32"/>
  <c r="I149" i="32" s="1"/>
  <c r="E145" i="58"/>
  <c r="F145" i="58" s="1"/>
  <c r="G145" i="58" s="1"/>
  <c r="J148" i="32"/>
  <c r="G150" i="19"/>
  <c r="D151" i="19"/>
  <c r="B151" i="19" s="1"/>
  <c r="D145" i="58"/>
  <c r="B145" i="58" s="1"/>
  <c r="D145" i="53"/>
  <c r="B145" i="53" s="1"/>
  <c r="J142" i="59"/>
  <c r="E149" i="20"/>
  <c r="F149" i="20" s="1"/>
  <c r="J147" i="17"/>
  <c r="E150" i="43"/>
  <c r="F150" i="43" s="1"/>
  <c r="D151" i="43" s="1"/>
  <c r="B151" i="43" s="1"/>
  <c r="E148" i="21"/>
  <c r="F148" i="21" s="1"/>
  <c r="D149" i="21" s="1"/>
  <c r="B149" i="21" s="1"/>
  <c r="E143" i="60"/>
  <c r="F143" i="60" s="1"/>
  <c r="E148" i="42"/>
  <c r="F148" i="42" s="1"/>
  <c r="H137" i="93"/>
  <c r="I137" i="93"/>
  <c r="I152" i="28"/>
  <c r="H152" i="28"/>
  <c r="G142" i="67"/>
  <c r="D143" i="67"/>
  <c r="B143" i="67" s="1"/>
  <c r="F140" i="94"/>
  <c r="B140" i="94"/>
  <c r="D150" i="22"/>
  <c r="B150" i="22" s="1"/>
  <c r="G149" i="22"/>
  <c r="E150" i="22"/>
  <c r="F150" i="22" s="1"/>
  <c r="G139" i="90"/>
  <c r="D140" i="90"/>
  <c r="E140" i="90"/>
  <c r="H142" i="60"/>
  <c r="I142" i="60"/>
  <c r="G140" i="85"/>
  <c r="D141" i="85"/>
  <c r="E141" i="85"/>
  <c r="G149" i="70"/>
  <c r="D150" i="70"/>
  <c r="B150" i="70" s="1"/>
  <c r="E150" i="70"/>
  <c r="F150" i="70" s="1"/>
  <c r="J147" i="42"/>
  <c r="I149" i="43"/>
  <c r="H149" i="43"/>
  <c r="D145" i="64"/>
  <c r="B145" i="64" s="1"/>
  <c r="G144" i="64"/>
  <c r="D149" i="41"/>
  <c r="B149" i="41" s="1"/>
  <c r="G148" i="41"/>
  <c r="H142" i="61"/>
  <c r="I142" i="61"/>
  <c r="I148" i="22"/>
  <c r="H148" i="22"/>
  <c r="J148" i="22" s="1"/>
  <c r="E151" i="30"/>
  <c r="F151" i="30" s="1"/>
  <c r="J143" i="58"/>
  <c r="D142" i="75"/>
  <c r="G141" i="75"/>
  <c r="E142" i="75"/>
  <c r="H147" i="18"/>
  <c r="I147" i="18"/>
  <c r="D144" i="59"/>
  <c r="B144" i="59" s="1"/>
  <c r="G143" i="59"/>
  <c r="D142" i="76"/>
  <c r="G141" i="76"/>
  <c r="E142" i="76"/>
  <c r="D144" i="61"/>
  <c r="B144" i="61" s="1"/>
  <c r="G143" i="61"/>
  <c r="D142" i="79"/>
  <c r="G141" i="79"/>
  <c r="E142" i="79"/>
  <c r="D147" i="73"/>
  <c r="B147" i="73" s="1"/>
  <c r="G146" i="73"/>
  <c r="E147" i="73"/>
  <c r="F147" i="73" s="1"/>
  <c r="J148" i="69"/>
  <c r="J151" i="28"/>
  <c r="D140" i="87"/>
  <c r="G139" i="87"/>
  <c r="E140" i="87"/>
  <c r="J143" i="56"/>
  <c r="E143" i="65"/>
  <c r="F143" i="65" s="1"/>
  <c r="J142" i="63"/>
  <c r="E145" i="56"/>
  <c r="F145" i="56" s="1"/>
  <c r="J147" i="44"/>
  <c r="I143" i="64"/>
  <c r="H143" i="64"/>
  <c r="E146" i="54"/>
  <c r="F146" i="54" s="1"/>
  <c r="E149" i="34"/>
  <c r="F149" i="34" s="1"/>
  <c r="J147" i="3"/>
  <c r="J145" i="74"/>
  <c r="J143" i="46"/>
  <c r="G140" i="80"/>
  <c r="D141" i="80"/>
  <c r="E141" i="80"/>
  <c r="E150" i="24"/>
  <c r="F150" i="24" s="1"/>
  <c r="D141" i="86"/>
  <c r="G140" i="86"/>
  <c r="E141" i="86"/>
  <c r="I150" i="30"/>
  <c r="H150" i="30"/>
  <c r="H143" i="62"/>
  <c r="I143" i="62"/>
  <c r="I148" i="3"/>
  <c r="H148" i="3"/>
  <c r="E150" i="32"/>
  <c r="F150" i="32" s="1"/>
  <c r="G148" i="71"/>
  <c r="D149" i="71"/>
  <c r="B149" i="71" s="1"/>
  <c r="J140" i="76"/>
  <c r="D140" i="91"/>
  <c r="G139" i="91"/>
  <c r="E140" i="91"/>
  <c r="G140" i="81"/>
  <c r="D141" i="81"/>
  <c r="E141" i="81"/>
  <c r="H139" i="94"/>
  <c r="I139" i="94"/>
  <c r="J145" i="45"/>
  <c r="H146" i="45"/>
  <c r="I146" i="45"/>
  <c r="G140" i="83"/>
  <c r="D141" i="83"/>
  <c r="E141" i="83"/>
  <c r="E145" i="53"/>
  <c r="F145" i="53" s="1"/>
  <c r="G139" i="89"/>
  <c r="D140" i="89"/>
  <c r="E140" i="89"/>
  <c r="H144" i="56"/>
  <c r="I144" i="56"/>
  <c r="J145" i="73"/>
  <c r="H145" i="54"/>
  <c r="I145" i="54"/>
  <c r="I148" i="34"/>
  <c r="H148" i="34"/>
  <c r="B138" i="95"/>
  <c r="F138" i="95"/>
  <c r="J140" i="79"/>
  <c r="D150" i="31"/>
  <c r="B150" i="31" s="1"/>
  <c r="G149" i="31"/>
  <c r="E150" i="31"/>
  <c r="F150" i="31" s="1"/>
  <c r="H149" i="32"/>
  <c r="D152" i="27"/>
  <c r="B152" i="27" s="1"/>
  <c r="J143" i="53"/>
  <c r="H147" i="21"/>
  <c r="I147" i="21"/>
  <c r="I137" i="95"/>
  <c r="H137" i="95"/>
  <c r="G147" i="39"/>
  <c r="D148" i="39"/>
  <c r="B148" i="39" s="1"/>
  <c r="G146" i="74"/>
  <c r="D147" i="74"/>
  <c r="B147" i="74" s="1"/>
  <c r="H149" i="24"/>
  <c r="I149" i="24"/>
  <c r="G139" i="96"/>
  <c r="D140" i="96"/>
  <c r="E140" i="96"/>
  <c r="I148" i="31"/>
  <c r="H148" i="31"/>
  <c r="H150" i="27"/>
  <c r="I150" i="27"/>
  <c r="J150" i="27" s="1"/>
  <c r="D150" i="44"/>
  <c r="B150" i="44" s="1"/>
  <c r="G149" i="44"/>
  <c r="D146" i="57"/>
  <c r="B146" i="57" s="1"/>
  <c r="J144" i="54"/>
  <c r="D142" i="77"/>
  <c r="G141" i="77"/>
  <c r="E142" i="77"/>
  <c r="I142" i="65"/>
  <c r="H142" i="65"/>
  <c r="G144" i="63"/>
  <c r="D145" i="63"/>
  <c r="B145" i="63" s="1"/>
  <c r="J148" i="70"/>
  <c r="J143" i="72"/>
  <c r="I144" i="53"/>
  <c r="H144" i="53"/>
  <c r="J144" i="53" s="1"/>
  <c r="G144" i="72"/>
  <c r="D145" i="72"/>
  <c r="B145" i="72" s="1"/>
  <c r="J140" i="77"/>
  <c r="I136" i="99"/>
  <c r="H136" i="99"/>
  <c r="J141" i="68"/>
  <c r="I143" i="63"/>
  <c r="H143" i="63"/>
  <c r="E153" i="28"/>
  <c r="F153" i="28" s="1"/>
  <c r="D150" i="69"/>
  <c r="B150" i="69" s="1"/>
  <c r="G149" i="69"/>
  <c r="J150" i="29"/>
  <c r="G141" i="78"/>
  <c r="D142" i="78"/>
  <c r="E142" i="78"/>
  <c r="H146" i="39"/>
  <c r="I146" i="39"/>
  <c r="G145" i="55"/>
  <c r="D146" i="55"/>
  <c r="B146" i="55" s="1"/>
  <c r="J148" i="20"/>
  <c r="G139" i="84"/>
  <c r="D140" i="84"/>
  <c r="E140" i="84"/>
  <c r="J140" i="75"/>
  <c r="D138" i="98"/>
  <c r="G137" i="98"/>
  <c r="E138" i="98"/>
  <c r="I148" i="44"/>
  <c r="H148" i="44"/>
  <c r="D140" i="88"/>
  <c r="G139" i="88"/>
  <c r="E140" i="88"/>
  <c r="H144" i="57"/>
  <c r="I144" i="57"/>
  <c r="G147" i="45"/>
  <c r="D148" i="45"/>
  <c r="B148" i="45" s="1"/>
  <c r="D141" i="82"/>
  <c r="G140" i="82"/>
  <c r="E141" i="82"/>
  <c r="G143" i="60"/>
  <c r="D144" i="60"/>
  <c r="B144" i="60" s="1"/>
  <c r="D145" i="46"/>
  <c r="B145" i="46" s="1"/>
  <c r="G144" i="46"/>
  <c r="B138" i="93"/>
  <c r="F138" i="93"/>
  <c r="F137" i="99"/>
  <c r="B137" i="99"/>
  <c r="H144" i="58"/>
  <c r="I144" i="58"/>
  <c r="D149" i="17"/>
  <c r="B149" i="17" s="1"/>
  <c r="G148" i="17"/>
  <c r="J141" i="67"/>
  <c r="D152" i="29"/>
  <c r="B152" i="29" s="1"/>
  <c r="G151" i="29"/>
  <c r="E152" i="29"/>
  <c r="F152" i="29" s="1"/>
  <c r="J142" i="64"/>
  <c r="D140" i="92"/>
  <c r="G139" i="92"/>
  <c r="E140" i="92"/>
  <c r="G137" i="97"/>
  <c r="D138" i="97"/>
  <c r="E138" i="97"/>
  <c r="G142" i="68"/>
  <c r="D143" i="68"/>
  <c r="B143" i="68" s="1"/>
  <c r="D143" i="66"/>
  <c r="B143" i="66" s="1"/>
  <c r="G142" i="66"/>
  <c r="J146" i="39" l="1"/>
  <c r="G150" i="43"/>
  <c r="D150" i="3"/>
  <c r="B150" i="3" s="1"/>
  <c r="J144" i="56"/>
  <c r="E143" i="67"/>
  <c r="F143" i="67" s="1"/>
  <c r="E151" i="19"/>
  <c r="F151" i="19" s="1"/>
  <c r="D149" i="18"/>
  <c r="B149" i="18" s="1"/>
  <c r="G148" i="21"/>
  <c r="E147" i="74"/>
  <c r="F147" i="74" s="1"/>
  <c r="J147" i="21"/>
  <c r="E149" i="23"/>
  <c r="F149" i="23" s="1"/>
  <c r="G149" i="23" s="1"/>
  <c r="E146" i="55"/>
  <c r="F146" i="55" s="1"/>
  <c r="J148" i="34"/>
  <c r="D145" i="62"/>
  <c r="B145" i="62" s="1"/>
  <c r="E150" i="69"/>
  <c r="F150" i="69" s="1"/>
  <c r="G150" i="69" s="1"/>
  <c r="E148" i="39"/>
  <c r="F148" i="39" s="1"/>
  <c r="J145" i="54"/>
  <c r="E149" i="71"/>
  <c r="F149" i="71" s="1"/>
  <c r="J142" i="61"/>
  <c r="J142" i="60"/>
  <c r="G149" i="20"/>
  <c r="D150" i="20"/>
  <c r="B150" i="20" s="1"/>
  <c r="E145" i="63"/>
  <c r="F145" i="63" s="1"/>
  <c r="D146" i="63" s="1"/>
  <c r="B146" i="63" s="1"/>
  <c r="D146" i="58"/>
  <c r="B146" i="58" s="1"/>
  <c r="G148" i="42"/>
  <c r="D149" i="42"/>
  <c r="B149" i="42" s="1"/>
  <c r="I148" i="23"/>
  <c r="H148" i="23"/>
  <c r="E143" i="66"/>
  <c r="F143" i="66" s="1"/>
  <c r="E149" i="17"/>
  <c r="F149" i="17" s="1"/>
  <c r="D152" i="19"/>
  <c r="B152" i="19" s="1"/>
  <c r="G151" i="19"/>
  <c r="J148" i="44"/>
  <c r="E150" i="44"/>
  <c r="F150" i="44" s="1"/>
  <c r="J146" i="45"/>
  <c r="J148" i="3"/>
  <c r="E149" i="42"/>
  <c r="F149" i="42" s="1"/>
  <c r="J149" i="43"/>
  <c r="I150" i="19"/>
  <c r="H150" i="19"/>
  <c r="E144" i="60"/>
  <c r="F144" i="60" s="1"/>
  <c r="J144" i="57"/>
  <c r="E144" i="59"/>
  <c r="F144" i="59" s="1"/>
  <c r="G144" i="59" s="1"/>
  <c r="E149" i="41"/>
  <c r="F149" i="41" s="1"/>
  <c r="E145" i="62"/>
  <c r="F145" i="62" s="1"/>
  <c r="J147" i="23"/>
  <c r="F142" i="78"/>
  <c r="B142" i="78"/>
  <c r="G150" i="22"/>
  <c r="D151" i="22"/>
  <c r="B151" i="22" s="1"/>
  <c r="J144" i="58"/>
  <c r="F140" i="84"/>
  <c r="B140" i="84"/>
  <c r="D154" i="28"/>
  <c r="E154" i="28" s="1"/>
  <c r="E155" i="28" s="1"/>
  <c r="G153" i="28"/>
  <c r="I144" i="63"/>
  <c r="H144" i="63"/>
  <c r="H146" i="74"/>
  <c r="I146" i="74"/>
  <c r="B140" i="89"/>
  <c r="F140" i="89"/>
  <c r="B140" i="91"/>
  <c r="F140" i="91"/>
  <c r="J143" i="62"/>
  <c r="D147" i="54"/>
  <c r="B147" i="54" s="1"/>
  <c r="G146" i="54"/>
  <c r="F142" i="76"/>
  <c r="B142" i="76"/>
  <c r="B142" i="75"/>
  <c r="F142" i="75"/>
  <c r="E150" i="3"/>
  <c r="F150" i="3" s="1"/>
  <c r="H139" i="90"/>
  <c r="I139" i="90"/>
  <c r="I140" i="80"/>
  <c r="H140" i="80"/>
  <c r="J143" i="64"/>
  <c r="B140" i="87"/>
  <c r="F140" i="87"/>
  <c r="B142" i="79"/>
  <c r="F142" i="79"/>
  <c r="H143" i="59"/>
  <c r="I143" i="59"/>
  <c r="D152" i="30"/>
  <c r="B152" i="30" s="1"/>
  <c r="G151" i="30"/>
  <c r="H148" i="41"/>
  <c r="I148" i="41"/>
  <c r="J148" i="41" s="1"/>
  <c r="G150" i="70"/>
  <c r="D151" i="70"/>
  <c r="B151" i="70" s="1"/>
  <c r="I149" i="3"/>
  <c r="H149" i="3"/>
  <c r="H149" i="22"/>
  <c r="I149" i="22"/>
  <c r="D153" i="29"/>
  <c r="B153" i="29" s="1"/>
  <c r="G152" i="29"/>
  <c r="G148" i="39"/>
  <c r="D149" i="39"/>
  <c r="B149" i="39" s="1"/>
  <c r="H151" i="27"/>
  <c r="I151" i="27"/>
  <c r="H139" i="89"/>
  <c r="I139" i="89"/>
  <c r="J143" i="63"/>
  <c r="I149" i="44"/>
  <c r="H149" i="44"/>
  <c r="H139" i="96"/>
  <c r="I139" i="96"/>
  <c r="H147" i="39"/>
  <c r="I147" i="39"/>
  <c r="E151" i="43"/>
  <c r="F151" i="43" s="1"/>
  <c r="J149" i="32"/>
  <c r="E149" i="21"/>
  <c r="F149" i="21" s="1"/>
  <c r="J150" i="30"/>
  <c r="E144" i="61"/>
  <c r="F144" i="61" s="1"/>
  <c r="D146" i="62"/>
  <c r="B146" i="62" s="1"/>
  <c r="G145" i="62"/>
  <c r="H142" i="67"/>
  <c r="I142" i="67"/>
  <c r="H139" i="84"/>
  <c r="I139" i="84"/>
  <c r="H151" i="29"/>
  <c r="I151" i="29"/>
  <c r="H141" i="78"/>
  <c r="I141" i="78"/>
  <c r="J142" i="65"/>
  <c r="H143" i="60"/>
  <c r="I143" i="60"/>
  <c r="D147" i="55"/>
  <c r="B147" i="55" s="1"/>
  <c r="G146" i="55"/>
  <c r="G143" i="66"/>
  <c r="D144" i="66"/>
  <c r="B144" i="66" s="1"/>
  <c r="H137" i="97"/>
  <c r="I137" i="97"/>
  <c r="D139" i="93"/>
  <c r="G138" i="93"/>
  <c r="E139" i="93"/>
  <c r="H141" i="77"/>
  <c r="I141" i="77"/>
  <c r="J149" i="24"/>
  <c r="I150" i="43"/>
  <c r="H150" i="43"/>
  <c r="G150" i="31"/>
  <c r="D151" i="31"/>
  <c r="B151" i="31" s="1"/>
  <c r="I148" i="21"/>
  <c r="H148" i="21"/>
  <c r="B141" i="83"/>
  <c r="F141" i="83"/>
  <c r="B141" i="81"/>
  <c r="F141" i="81"/>
  <c r="H148" i="71"/>
  <c r="I148" i="71"/>
  <c r="G145" i="56"/>
  <c r="D146" i="56"/>
  <c r="B146" i="56" s="1"/>
  <c r="H143" i="61"/>
  <c r="I143" i="61"/>
  <c r="J147" i="18"/>
  <c r="D146" i="64"/>
  <c r="B146" i="64" s="1"/>
  <c r="G145" i="64"/>
  <c r="H149" i="70"/>
  <c r="I149" i="70"/>
  <c r="J152" i="28"/>
  <c r="H147" i="45"/>
  <c r="I147" i="45"/>
  <c r="I145" i="57"/>
  <c r="H145" i="57"/>
  <c r="F141" i="80"/>
  <c r="B141" i="80"/>
  <c r="H141" i="79"/>
  <c r="I141" i="79"/>
  <c r="D151" i="44"/>
  <c r="B151" i="44" s="1"/>
  <c r="G150" i="44"/>
  <c r="H145" i="55"/>
  <c r="I145" i="55"/>
  <c r="B142" i="77"/>
  <c r="F142" i="77"/>
  <c r="I140" i="83"/>
  <c r="H140" i="83"/>
  <c r="D151" i="32"/>
  <c r="B151" i="32" s="1"/>
  <c r="G150" i="32"/>
  <c r="I144" i="62"/>
  <c r="H144" i="62"/>
  <c r="D141" i="94"/>
  <c r="G140" i="94"/>
  <c r="E141" i="94"/>
  <c r="I144" i="72"/>
  <c r="H144" i="72"/>
  <c r="G138" i="95"/>
  <c r="D139" i="95"/>
  <c r="E139" i="95"/>
  <c r="G143" i="67"/>
  <c r="D144" i="67"/>
  <c r="B144" i="67" s="1"/>
  <c r="E144" i="67"/>
  <c r="F144" i="67" s="1"/>
  <c r="B140" i="96"/>
  <c r="F140" i="96"/>
  <c r="F138" i="97"/>
  <c r="B138" i="97"/>
  <c r="F138" i="98"/>
  <c r="B138" i="98"/>
  <c r="H139" i="88"/>
  <c r="I139" i="88"/>
  <c r="H149" i="69"/>
  <c r="I149" i="69"/>
  <c r="H140" i="86"/>
  <c r="I140" i="86"/>
  <c r="I148" i="17"/>
  <c r="H148" i="17"/>
  <c r="E145" i="46"/>
  <c r="F145" i="46" s="1"/>
  <c r="F140" i="88"/>
  <c r="B140" i="88"/>
  <c r="G147" i="74"/>
  <c r="D148" i="74"/>
  <c r="B148" i="74" s="1"/>
  <c r="B141" i="86"/>
  <c r="F141" i="86"/>
  <c r="D150" i="42"/>
  <c r="B150" i="42" s="1"/>
  <c r="G149" i="42"/>
  <c r="D144" i="65"/>
  <c r="B144" i="65" s="1"/>
  <c r="G143" i="65"/>
  <c r="H146" i="73"/>
  <c r="I146" i="73"/>
  <c r="F141" i="85"/>
  <c r="B141" i="85"/>
  <c r="H142" i="68"/>
  <c r="I142" i="68"/>
  <c r="G144" i="60"/>
  <c r="D145" i="60"/>
  <c r="B145" i="60" s="1"/>
  <c r="H139" i="87"/>
  <c r="I139" i="87"/>
  <c r="G149" i="41"/>
  <c r="D150" i="41"/>
  <c r="B150" i="41" s="1"/>
  <c r="H137" i="98"/>
  <c r="I137" i="98"/>
  <c r="I145" i="58"/>
  <c r="H145" i="58"/>
  <c r="D146" i="53"/>
  <c r="B146" i="53" s="1"/>
  <c r="G145" i="53"/>
  <c r="D150" i="71"/>
  <c r="B150" i="71" s="1"/>
  <c r="G149" i="71"/>
  <c r="D138" i="99"/>
  <c r="G137" i="99"/>
  <c r="E138" i="99"/>
  <c r="H142" i="66"/>
  <c r="I142" i="66"/>
  <c r="D150" i="17"/>
  <c r="B150" i="17" s="1"/>
  <c r="G149" i="17"/>
  <c r="H140" i="82"/>
  <c r="I140" i="82"/>
  <c r="H149" i="31"/>
  <c r="I149" i="31"/>
  <c r="I140" i="81"/>
  <c r="H140" i="81"/>
  <c r="D148" i="73"/>
  <c r="B148" i="73" s="1"/>
  <c r="G147" i="73"/>
  <c r="I144" i="64"/>
  <c r="H144" i="64"/>
  <c r="I139" i="92"/>
  <c r="H139" i="92"/>
  <c r="B141" i="82"/>
  <c r="F141" i="82"/>
  <c r="E143" i="68"/>
  <c r="F143" i="68" s="1"/>
  <c r="F140" i="92"/>
  <c r="B140" i="92"/>
  <c r="H144" i="46"/>
  <c r="I144" i="46"/>
  <c r="E148" i="45"/>
  <c r="F148" i="45" s="1"/>
  <c r="E145" i="72"/>
  <c r="F145" i="72" s="1"/>
  <c r="E146" i="57"/>
  <c r="F146" i="57" s="1"/>
  <c r="J148" i="31"/>
  <c r="E152" i="27"/>
  <c r="F152" i="27" s="1"/>
  <c r="H139" i="91"/>
  <c r="I139" i="91"/>
  <c r="G150" i="24"/>
  <c r="D151" i="24"/>
  <c r="B151" i="24" s="1"/>
  <c r="G149" i="34"/>
  <c r="D150" i="34"/>
  <c r="B150" i="34" s="1"/>
  <c r="I141" i="76"/>
  <c r="H141" i="76"/>
  <c r="I141" i="75"/>
  <c r="H141" i="75"/>
  <c r="I140" i="85"/>
  <c r="H140" i="85"/>
  <c r="I148" i="18"/>
  <c r="H148" i="18"/>
  <c r="B140" i="90"/>
  <c r="F140" i="90"/>
  <c r="D151" i="69" l="1"/>
  <c r="B151" i="69" s="1"/>
  <c r="E144" i="65"/>
  <c r="F144" i="65" s="1"/>
  <c r="J144" i="46"/>
  <c r="G145" i="63"/>
  <c r="J143" i="61"/>
  <c r="E146" i="62"/>
  <c r="F146" i="62" s="1"/>
  <c r="J151" i="27"/>
  <c r="J143" i="59"/>
  <c r="E146" i="53"/>
  <c r="F146" i="53" s="1"/>
  <c r="E146" i="64"/>
  <c r="F146" i="64" s="1"/>
  <c r="J148" i="71"/>
  <c r="E151" i="31"/>
  <c r="F151" i="31" s="1"/>
  <c r="J151" i="29"/>
  <c r="J141" i="78"/>
  <c r="J147" i="39"/>
  <c r="J149" i="22"/>
  <c r="J150" i="19"/>
  <c r="J142" i="66"/>
  <c r="J141" i="75"/>
  <c r="E151" i="70"/>
  <c r="F151" i="70" s="1"/>
  <c r="D152" i="70" s="1"/>
  <c r="B152" i="70" s="1"/>
  <c r="E150" i="20"/>
  <c r="F150" i="20" s="1"/>
  <c r="J148" i="23"/>
  <c r="D150" i="23"/>
  <c r="B150" i="23" s="1"/>
  <c r="E149" i="18"/>
  <c r="F149" i="18" s="1"/>
  <c r="J142" i="68"/>
  <c r="E153" i="29"/>
  <c r="F153" i="29" s="1"/>
  <c r="D145" i="59"/>
  <c r="B145" i="59" s="1"/>
  <c r="J146" i="74"/>
  <c r="E152" i="19"/>
  <c r="F152" i="19" s="1"/>
  <c r="H148" i="42"/>
  <c r="I148" i="42"/>
  <c r="E150" i="41"/>
  <c r="F150" i="41" s="1"/>
  <c r="J149" i="69"/>
  <c r="E152" i="30"/>
  <c r="F152" i="30" s="1"/>
  <c r="G152" i="30" s="1"/>
  <c r="J144" i="63"/>
  <c r="J147" i="45"/>
  <c r="H149" i="20"/>
  <c r="I149" i="20"/>
  <c r="J149" i="20" s="1"/>
  <c r="I151" i="19"/>
  <c r="J151" i="19" s="1"/>
  <c r="H151" i="19"/>
  <c r="J141" i="79"/>
  <c r="J142" i="67"/>
  <c r="J149" i="31"/>
  <c r="J145" i="58"/>
  <c r="J148" i="17"/>
  <c r="J148" i="21"/>
  <c r="J141" i="77"/>
  <c r="E147" i="54"/>
  <c r="F147" i="54" s="1"/>
  <c r="E146" i="58"/>
  <c r="F146" i="58" s="1"/>
  <c r="G146" i="58" s="1"/>
  <c r="H149" i="23"/>
  <c r="I149" i="23"/>
  <c r="J149" i="23" s="1"/>
  <c r="B141" i="94"/>
  <c r="F141" i="94"/>
  <c r="H150" i="44"/>
  <c r="I150" i="44"/>
  <c r="G141" i="81"/>
  <c r="D142" i="81"/>
  <c r="E142" i="81"/>
  <c r="J141" i="76"/>
  <c r="J144" i="64"/>
  <c r="H149" i="42"/>
  <c r="I149" i="42"/>
  <c r="H145" i="63"/>
  <c r="I145" i="63"/>
  <c r="G138" i="97"/>
  <c r="D139" i="97"/>
  <c r="E139" i="97"/>
  <c r="I138" i="95"/>
  <c r="H138" i="95"/>
  <c r="D143" i="77"/>
  <c r="B143" i="77" s="1"/>
  <c r="G142" i="77"/>
  <c r="J149" i="70"/>
  <c r="E146" i="56"/>
  <c r="F146" i="56" s="1"/>
  <c r="I138" i="93"/>
  <c r="H138" i="93"/>
  <c r="H146" i="55"/>
  <c r="I146" i="55"/>
  <c r="D145" i="61"/>
  <c r="B145" i="61" s="1"/>
  <c r="G144" i="61"/>
  <c r="E149" i="39"/>
  <c r="F149" i="39" s="1"/>
  <c r="J149" i="3"/>
  <c r="G140" i="87"/>
  <c r="D141" i="87"/>
  <c r="E141" i="87"/>
  <c r="E151" i="22"/>
  <c r="F151" i="22" s="1"/>
  <c r="G140" i="91"/>
  <c r="D141" i="91"/>
  <c r="E141" i="91"/>
  <c r="E151" i="24"/>
  <c r="F151" i="24" s="1"/>
  <c r="D153" i="27"/>
  <c r="B153" i="27" s="1"/>
  <c r="G152" i="27"/>
  <c r="G140" i="92"/>
  <c r="D141" i="92"/>
  <c r="E141" i="92"/>
  <c r="E148" i="73"/>
  <c r="F148" i="73" s="1"/>
  <c r="F138" i="99"/>
  <c r="B138" i="99"/>
  <c r="E145" i="60"/>
  <c r="F145" i="60" s="1"/>
  <c r="J146" i="73"/>
  <c r="D142" i="86"/>
  <c r="G141" i="86"/>
  <c r="E142" i="86"/>
  <c r="J144" i="72"/>
  <c r="J145" i="55"/>
  <c r="D142" i="80"/>
  <c r="G141" i="80"/>
  <c r="E142" i="80"/>
  <c r="G146" i="64"/>
  <c r="D147" i="64"/>
  <c r="B147" i="64" s="1"/>
  <c r="I145" i="56"/>
  <c r="H145" i="56"/>
  <c r="J143" i="60"/>
  <c r="D150" i="21"/>
  <c r="B150" i="21" s="1"/>
  <c r="G149" i="21"/>
  <c r="J149" i="44"/>
  <c r="H148" i="39"/>
  <c r="I148" i="39"/>
  <c r="H151" i="30"/>
  <c r="I151" i="30"/>
  <c r="H150" i="22"/>
  <c r="I150" i="22"/>
  <c r="G141" i="85"/>
  <c r="D142" i="85"/>
  <c r="E142" i="85"/>
  <c r="G142" i="75"/>
  <c r="D143" i="75"/>
  <c r="B143" i="75" s="1"/>
  <c r="D144" i="68"/>
  <c r="B144" i="68" s="1"/>
  <c r="G143" i="68"/>
  <c r="H147" i="73"/>
  <c r="I147" i="73"/>
  <c r="E150" i="17"/>
  <c r="F150" i="17" s="1"/>
  <c r="E150" i="71"/>
  <c r="F150" i="71" s="1"/>
  <c r="G140" i="88"/>
  <c r="D141" i="88"/>
  <c r="E141" i="88"/>
  <c r="D145" i="67"/>
  <c r="B145" i="67" s="1"/>
  <c r="G144" i="67"/>
  <c r="E151" i="32"/>
  <c r="F151" i="32" s="1"/>
  <c r="H145" i="64"/>
  <c r="I145" i="64"/>
  <c r="G151" i="31"/>
  <c r="D152" i="31"/>
  <c r="B152" i="31" s="1"/>
  <c r="E151" i="69"/>
  <c r="F151" i="69" s="1"/>
  <c r="D154" i="29"/>
  <c r="E154" i="29" s="1"/>
  <c r="E155" i="29" s="1"/>
  <c r="G153" i="29"/>
  <c r="G140" i="89"/>
  <c r="D141" i="89"/>
  <c r="E141" i="89"/>
  <c r="H153" i="28"/>
  <c r="I153" i="28"/>
  <c r="B139" i="93"/>
  <c r="F139" i="93"/>
  <c r="D141" i="90"/>
  <c r="G140" i="90"/>
  <c r="E141" i="90"/>
  <c r="I150" i="24"/>
  <c r="H150" i="24"/>
  <c r="D147" i="57"/>
  <c r="B147" i="57" s="1"/>
  <c r="G146" i="57"/>
  <c r="G141" i="82"/>
  <c r="D142" i="82"/>
  <c r="E142" i="82"/>
  <c r="H149" i="17"/>
  <c r="I149" i="17"/>
  <c r="I149" i="71"/>
  <c r="J149" i="71" s="1"/>
  <c r="H149" i="71"/>
  <c r="H144" i="60"/>
  <c r="I144" i="60"/>
  <c r="D145" i="65"/>
  <c r="B145" i="65" s="1"/>
  <c r="G144" i="65"/>
  <c r="E148" i="74"/>
  <c r="F148" i="74" s="1"/>
  <c r="D146" i="46"/>
  <c r="B146" i="46" s="1"/>
  <c r="G145" i="46"/>
  <c r="I140" i="94"/>
  <c r="H140" i="94"/>
  <c r="I150" i="32"/>
  <c r="H150" i="32"/>
  <c r="E151" i="44"/>
  <c r="F151" i="44" s="1"/>
  <c r="J145" i="57"/>
  <c r="H150" i="69"/>
  <c r="I150" i="69"/>
  <c r="E144" i="66"/>
  <c r="F144" i="66" s="1"/>
  <c r="D152" i="43"/>
  <c r="B152" i="43" s="1"/>
  <c r="G151" i="43"/>
  <c r="H152" i="29"/>
  <c r="I152" i="29"/>
  <c r="G151" i="70"/>
  <c r="G142" i="76"/>
  <c r="D143" i="76"/>
  <c r="B143" i="76" s="1"/>
  <c r="B154" i="28"/>
  <c r="F154" i="28"/>
  <c r="G154" i="28" s="1"/>
  <c r="H137" i="99"/>
  <c r="I137" i="99"/>
  <c r="D141" i="96"/>
  <c r="G140" i="96"/>
  <c r="E141" i="96"/>
  <c r="I150" i="31"/>
  <c r="H150" i="31"/>
  <c r="D147" i="62"/>
  <c r="B147" i="62" s="1"/>
  <c r="G146" i="62"/>
  <c r="D148" i="54"/>
  <c r="B148" i="54" s="1"/>
  <c r="G147" i="54"/>
  <c r="I144" i="59"/>
  <c r="H144" i="59"/>
  <c r="G145" i="72"/>
  <c r="D146" i="72"/>
  <c r="B146" i="72" s="1"/>
  <c r="G150" i="41"/>
  <c r="D151" i="41"/>
  <c r="B151" i="41" s="1"/>
  <c r="G146" i="53"/>
  <c r="D147" i="53"/>
  <c r="B147" i="53" s="1"/>
  <c r="I147" i="74"/>
  <c r="H147" i="74"/>
  <c r="D139" i="98"/>
  <c r="G138" i="98"/>
  <c r="E139" i="98"/>
  <c r="H143" i="66"/>
  <c r="I143" i="66"/>
  <c r="I145" i="62"/>
  <c r="H145" i="62"/>
  <c r="I150" i="70"/>
  <c r="H150" i="70"/>
  <c r="D143" i="79"/>
  <c r="B143" i="79" s="1"/>
  <c r="G142" i="79"/>
  <c r="H146" i="54"/>
  <c r="I146" i="54"/>
  <c r="D141" i="84"/>
  <c r="G140" i="84"/>
  <c r="E141" i="84"/>
  <c r="H149" i="34"/>
  <c r="I149" i="34"/>
  <c r="H143" i="65"/>
  <c r="I143" i="65"/>
  <c r="H143" i="67"/>
  <c r="I143" i="67"/>
  <c r="G148" i="45"/>
  <c r="D149" i="45"/>
  <c r="B149" i="45" s="1"/>
  <c r="J148" i="18"/>
  <c r="E150" i="34"/>
  <c r="F150" i="34" s="1"/>
  <c r="I145" i="53"/>
  <c r="H145" i="53"/>
  <c r="I149" i="41"/>
  <c r="H149" i="41"/>
  <c r="E150" i="42"/>
  <c r="F150" i="42" s="1"/>
  <c r="E146" i="63"/>
  <c r="F146" i="63" s="1"/>
  <c r="B139" i="95"/>
  <c r="F139" i="95"/>
  <c r="J144" i="62"/>
  <c r="G141" i="83"/>
  <c r="D142" i="83"/>
  <c r="E142" i="83"/>
  <c r="J150" i="43"/>
  <c r="E147" i="55"/>
  <c r="F147" i="55" s="1"/>
  <c r="D151" i="3"/>
  <c r="B151" i="3" s="1"/>
  <c r="G150" i="3"/>
  <c r="G142" i="78"/>
  <c r="D143" i="78"/>
  <c r="B143" i="78" s="1"/>
  <c r="J148" i="42" l="1"/>
  <c r="J150" i="70"/>
  <c r="J143" i="66"/>
  <c r="E150" i="23"/>
  <c r="F150" i="23" s="1"/>
  <c r="E145" i="61"/>
  <c r="F145" i="61" s="1"/>
  <c r="E151" i="3"/>
  <c r="F151" i="3" s="1"/>
  <c r="J145" i="53"/>
  <c r="D147" i="58"/>
  <c r="B147" i="58" s="1"/>
  <c r="E153" i="27"/>
  <c r="F153" i="27" s="1"/>
  <c r="J149" i="42"/>
  <c r="J153" i="28"/>
  <c r="E152" i="31"/>
  <c r="F152" i="31" s="1"/>
  <c r="D153" i="31" s="1"/>
  <c r="B153" i="31" s="1"/>
  <c r="G149" i="18"/>
  <c r="D150" i="18"/>
  <c r="E147" i="62"/>
  <c r="F147" i="62" s="1"/>
  <c r="J152" i="29"/>
  <c r="E147" i="64"/>
  <c r="F147" i="64" s="1"/>
  <c r="E143" i="78"/>
  <c r="F143" i="78" s="1"/>
  <c r="E145" i="59"/>
  <c r="F145" i="59" s="1"/>
  <c r="D151" i="20"/>
  <c r="G150" i="20"/>
  <c r="J145" i="63"/>
  <c r="E149" i="45"/>
  <c r="F149" i="45" s="1"/>
  <c r="E143" i="79"/>
  <c r="F143" i="79" s="1"/>
  <c r="G143" i="79" s="1"/>
  <c r="E151" i="41"/>
  <c r="F151" i="41" s="1"/>
  <c r="J150" i="32"/>
  <c r="J149" i="34"/>
  <c r="E143" i="75"/>
  <c r="F143" i="75" s="1"/>
  <c r="J150" i="22"/>
  <c r="E150" i="21"/>
  <c r="F150" i="21" s="1"/>
  <c r="E147" i="57"/>
  <c r="F147" i="57" s="1"/>
  <c r="G147" i="57" s="1"/>
  <c r="E146" i="72"/>
  <c r="F146" i="72" s="1"/>
  <c r="D147" i="72" s="1"/>
  <c r="B147" i="72" s="1"/>
  <c r="E148" i="54"/>
  <c r="F148" i="54" s="1"/>
  <c r="J150" i="69"/>
  <c r="E146" i="46"/>
  <c r="F146" i="46" s="1"/>
  <c r="D147" i="46" s="1"/>
  <c r="B147" i="46" s="1"/>
  <c r="D153" i="30"/>
  <c r="B153" i="30" s="1"/>
  <c r="D153" i="19"/>
  <c r="B153" i="19" s="1"/>
  <c r="G152" i="19"/>
  <c r="J149" i="17"/>
  <c r="E143" i="77"/>
  <c r="F143" i="77" s="1"/>
  <c r="G150" i="42"/>
  <c r="D151" i="42"/>
  <c r="B151" i="42" s="1"/>
  <c r="J143" i="65"/>
  <c r="B141" i="84"/>
  <c r="F141" i="84"/>
  <c r="J145" i="62"/>
  <c r="J147" i="74"/>
  <c r="H147" i="54"/>
  <c r="I147" i="54"/>
  <c r="H140" i="96"/>
  <c r="I140" i="96"/>
  <c r="I142" i="76"/>
  <c r="H142" i="76"/>
  <c r="B142" i="82"/>
  <c r="F142" i="82"/>
  <c r="I140" i="90"/>
  <c r="H140" i="90"/>
  <c r="G152" i="31"/>
  <c r="E144" i="68"/>
  <c r="F144" i="68" s="1"/>
  <c r="I152" i="30"/>
  <c r="H152" i="30"/>
  <c r="G145" i="60"/>
  <c r="D146" i="60"/>
  <c r="B146" i="60" s="1"/>
  <c r="H152" i="27"/>
  <c r="I152" i="27"/>
  <c r="G145" i="61"/>
  <c r="D146" i="61"/>
  <c r="B146" i="61" s="1"/>
  <c r="B139" i="97"/>
  <c r="F139" i="97"/>
  <c r="D147" i="63"/>
  <c r="B147" i="63" s="1"/>
  <c r="G146" i="63"/>
  <c r="H144" i="65"/>
  <c r="I144" i="65"/>
  <c r="H144" i="67"/>
  <c r="I144" i="67"/>
  <c r="D151" i="34"/>
  <c r="B151" i="34" s="1"/>
  <c r="G150" i="34"/>
  <c r="E151" i="34"/>
  <c r="F151" i="34" s="1"/>
  <c r="J146" i="54"/>
  <c r="E147" i="53"/>
  <c r="F147" i="53" s="1"/>
  <c r="I145" i="72"/>
  <c r="H145" i="72"/>
  <c r="F141" i="96"/>
  <c r="B141" i="96"/>
  <c r="E152" i="70"/>
  <c r="F152" i="70" s="1"/>
  <c r="G144" i="66"/>
  <c r="D145" i="66"/>
  <c r="B145" i="66" s="1"/>
  <c r="J144" i="60"/>
  <c r="I141" i="82"/>
  <c r="H141" i="82"/>
  <c r="F141" i="90"/>
  <c r="B141" i="90"/>
  <c r="H143" i="68"/>
  <c r="I143" i="68"/>
  <c r="J148" i="39"/>
  <c r="J145" i="56"/>
  <c r="I144" i="61"/>
  <c r="H144" i="61"/>
  <c r="G143" i="77"/>
  <c r="D144" i="77"/>
  <c r="B144" i="77" s="1"/>
  <c r="I138" i="97"/>
  <c r="H138" i="97"/>
  <c r="F142" i="81"/>
  <c r="B142" i="81"/>
  <c r="I140" i="84"/>
  <c r="H140" i="84"/>
  <c r="G146" i="72"/>
  <c r="H151" i="43"/>
  <c r="I151" i="43"/>
  <c r="B142" i="80"/>
  <c r="F142" i="80"/>
  <c r="G139" i="93"/>
  <c r="D140" i="93"/>
  <c r="E140" i="93"/>
  <c r="B141" i="89"/>
  <c r="F141" i="89"/>
  <c r="I151" i="31"/>
  <c r="H151" i="31"/>
  <c r="B141" i="88"/>
  <c r="F141" i="88"/>
  <c r="B142" i="85"/>
  <c r="F142" i="85"/>
  <c r="D148" i="64"/>
  <c r="B148" i="64" s="1"/>
  <c r="G147" i="64"/>
  <c r="G138" i="99"/>
  <c r="D139" i="99"/>
  <c r="E139" i="99"/>
  <c r="G151" i="24"/>
  <c r="D152" i="24"/>
  <c r="B152" i="24" s="1"/>
  <c r="I142" i="77"/>
  <c r="H142" i="77"/>
  <c r="J142" i="77" s="1"/>
  <c r="H141" i="81"/>
  <c r="I141" i="81"/>
  <c r="G153" i="27"/>
  <c r="D154" i="27"/>
  <c r="E154" i="27" s="1"/>
  <c r="E155" i="27" s="1"/>
  <c r="H141" i="83"/>
  <c r="I141" i="83"/>
  <c r="J144" i="59"/>
  <c r="H146" i="62"/>
  <c r="I146" i="62"/>
  <c r="J146" i="62" s="1"/>
  <c r="I151" i="70"/>
  <c r="H151" i="70"/>
  <c r="H145" i="46"/>
  <c r="I145" i="46"/>
  <c r="I146" i="57"/>
  <c r="H146" i="57"/>
  <c r="I140" i="89"/>
  <c r="H140" i="89"/>
  <c r="J145" i="64"/>
  <c r="I140" i="88"/>
  <c r="H140" i="88"/>
  <c r="G143" i="75"/>
  <c r="D144" i="75"/>
  <c r="B144" i="75" s="1"/>
  <c r="H141" i="85"/>
  <c r="I141" i="85"/>
  <c r="G148" i="73"/>
  <c r="D149" i="73"/>
  <c r="B149" i="73" s="1"/>
  <c r="J146" i="55"/>
  <c r="J150" i="44"/>
  <c r="G147" i="55"/>
  <c r="D148" i="55"/>
  <c r="B148" i="55" s="1"/>
  <c r="E148" i="55"/>
  <c r="F148" i="55" s="1"/>
  <c r="D149" i="54"/>
  <c r="B149" i="54" s="1"/>
  <c r="G148" i="54"/>
  <c r="E149" i="54"/>
  <c r="F149" i="54" s="1"/>
  <c r="D152" i="69"/>
  <c r="B152" i="69" s="1"/>
  <c r="G151" i="69"/>
  <c r="D152" i="22"/>
  <c r="B152" i="22" s="1"/>
  <c r="G151" i="22"/>
  <c r="D144" i="78"/>
  <c r="B144" i="78" s="1"/>
  <c r="G143" i="78"/>
  <c r="G149" i="45"/>
  <c r="D150" i="45"/>
  <c r="B150" i="45" s="1"/>
  <c r="D152" i="3"/>
  <c r="B152" i="3" s="1"/>
  <c r="G151" i="3"/>
  <c r="D151" i="71"/>
  <c r="B151" i="71" s="1"/>
  <c r="G150" i="71"/>
  <c r="D151" i="21"/>
  <c r="B151" i="21" s="1"/>
  <c r="G150" i="21"/>
  <c r="E151" i="21"/>
  <c r="F151" i="21" s="1"/>
  <c r="I146" i="64"/>
  <c r="H146" i="64"/>
  <c r="B141" i="87"/>
  <c r="F141" i="87"/>
  <c r="D147" i="56"/>
  <c r="B147" i="56" s="1"/>
  <c r="G146" i="56"/>
  <c r="I146" i="53"/>
  <c r="H146" i="53"/>
  <c r="G151" i="41"/>
  <c r="D152" i="41"/>
  <c r="B152" i="41" s="1"/>
  <c r="I154" i="28"/>
  <c r="H154" i="28"/>
  <c r="H155" i="28" s="1"/>
  <c r="I150" i="3"/>
  <c r="H150" i="3"/>
  <c r="G139" i="95"/>
  <c r="D140" i="95"/>
  <c r="E140" i="95"/>
  <c r="J149" i="41"/>
  <c r="I148" i="45"/>
  <c r="H148" i="45"/>
  <c r="I138" i="98"/>
  <c r="H138" i="98"/>
  <c r="D152" i="44"/>
  <c r="B152" i="44" s="1"/>
  <c r="G151" i="44"/>
  <c r="D149" i="74"/>
  <c r="B149" i="74" s="1"/>
  <c r="G148" i="74"/>
  <c r="H153" i="29"/>
  <c r="I153" i="29"/>
  <c r="G151" i="32"/>
  <c r="D152" i="32"/>
  <c r="B152" i="32" s="1"/>
  <c r="D151" i="17"/>
  <c r="B151" i="17" s="1"/>
  <c r="G150" i="17"/>
  <c r="H142" i="75"/>
  <c r="I142" i="75"/>
  <c r="I149" i="21"/>
  <c r="H149" i="21"/>
  <c r="I141" i="86"/>
  <c r="H141" i="86"/>
  <c r="B141" i="92"/>
  <c r="F141" i="92"/>
  <c r="B141" i="91"/>
  <c r="F141" i="91"/>
  <c r="I140" i="87"/>
  <c r="H140" i="87"/>
  <c r="D142" i="94"/>
  <c r="B142" i="94" s="1"/>
  <c r="G141" i="94"/>
  <c r="G149" i="39"/>
  <c r="D150" i="39"/>
  <c r="B150" i="39" s="1"/>
  <c r="F142" i="83"/>
  <c r="B142" i="83"/>
  <c r="G147" i="62"/>
  <c r="D148" i="62"/>
  <c r="B148" i="62" s="1"/>
  <c r="E148" i="62"/>
  <c r="F148" i="62" s="1"/>
  <c r="I142" i="78"/>
  <c r="H142" i="78"/>
  <c r="H142" i="79"/>
  <c r="I142" i="79"/>
  <c r="J143" i="67"/>
  <c r="F139" i="98"/>
  <c r="B139" i="98"/>
  <c r="H150" i="41"/>
  <c r="I150" i="41"/>
  <c r="I146" i="58"/>
  <c r="H146" i="58"/>
  <c r="J150" i="31"/>
  <c r="E143" i="76"/>
  <c r="F143" i="76" s="1"/>
  <c r="E152" i="43"/>
  <c r="F152" i="43" s="1"/>
  <c r="E145" i="65"/>
  <c r="F145" i="65" s="1"/>
  <c r="J150" i="24"/>
  <c r="B154" i="29"/>
  <c r="F154" i="29"/>
  <c r="G154" i="29" s="1"/>
  <c r="E145" i="67"/>
  <c r="F145" i="67" s="1"/>
  <c r="J147" i="73"/>
  <c r="E153" i="30"/>
  <c r="F153" i="30" s="1"/>
  <c r="J151" i="30"/>
  <c r="H141" i="80"/>
  <c r="I141" i="80"/>
  <c r="B142" i="86"/>
  <c r="F142" i="86"/>
  <c r="I140" i="92"/>
  <c r="H140" i="92"/>
  <c r="H140" i="91"/>
  <c r="I140" i="91"/>
  <c r="E147" i="46" l="1"/>
  <c r="F147" i="46" s="1"/>
  <c r="G146" i="46"/>
  <c r="J147" i="54"/>
  <c r="E144" i="75"/>
  <c r="F144" i="75" s="1"/>
  <c r="D151" i="23"/>
  <c r="G150" i="23"/>
  <c r="E152" i="41"/>
  <c r="F152" i="41" s="1"/>
  <c r="G152" i="41" s="1"/>
  <c r="D144" i="79"/>
  <c r="B144" i="79" s="1"/>
  <c r="E147" i="58"/>
  <c r="F147" i="58" s="1"/>
  <c r="E149" i="73"/>
  <c r="F149" i="73" s="1"/>
  <c r="E142" i="94"/>
  <c r="F142" i="94" s="1"/>
  <c r="J144" i="67"/>
  <c r="E153" i="19"/>
  <c r="F153" i="19" s="1"/>
  <c r="G153" i="19" s="1"/>
  <c r="I150" i="20"/>
  <c r="H150" i="20"/>
  <c r="I149" i="18"/>
  <c r="H149" i="18"/>
  <c r="B151" i="20"/>
  <c r="E151" i="20"/>
  <c r="F151" i="20" s="1"/>
  <c r="J145" i="72"/>
  <c r="J144" i="65"/>
  <c r="G145" i="59"/>
  <c r="D146" i="59"/>
  <c r="J142" i="79"/>
  <c r="E151" i="71"/>
  <c r="F151" i="71" s="1"/>
  <c r="J150" i="41"/>
  <c r="E144" i="77"/>
  <c r="F144" i="77" s="1"/>
  <c r="D148" i="57"/>
  <c r="B148" i="57" s="1"/>
  <c r="B150" i="18"/>
  <c r="E150" i="18"/>
  <c r="F150" i="18" s="1"/>
  <c r="J151" i="43"/>
  <c r="J151" i="31"/>
  <c r="H152" i="19"/>
  <c r="I152" i="19"/>
  <c r="E151" i="17"/>
  <c r="F151" i="17" s="1"/>
  <c r="G151" i="17" s="1"/>
  <c r="E149" i="74"/>
  <c r="F149" i="74" s="1"/>
  <c r="E151" i="42"/>
  <c r="F151" i="42" s="1"/>
  <c r="G151" i="42" s="1"/>
  <c r="J142" i="78"/>
  <c r="E152" i="24"/>
  <c r="F152" i="24" s="1"/>
  <c r="J144" i="61"/>
  <c r="E152" i="32"/>
  <c r="F152" i="32" s="1"/>
  <c r="G152" i="32" s="1"/>
  <c r="E152" i="69"/>
  <c r="F152" i="69" s="1"/>
  <c r="E153" i="31"/>
  <c r="F153" i="31" s="1"/>
  <c r="J142" i="76"/>
  <c r="E150" i="45"/>
  <c r="F150" i="45" s="1"/>
  <c r="D151" i="45" s="1"/>
  <c r="B151" i="45" s="1"/>
  <c r="E144" i="79"/>
  <c r="F144" i="79" s="1"/>
  <c r="J152" i="27"/>
  <c r="H146" i="63"/>
  <c r="I146" i="63"/>
  <c r="D143" i="94"/>
  <c r="B143" i="94" s="1"/>
  <c r="G142" i="94"/>
  <c r="H148" i="74"/>
  <c r="I148" i="74"/>
  <c r="J148" i="45"/>
  <c r="J154" i="28"/>
  <c r="J155" i="28" s="1"/>
  <c r="I155" i="28"/>
  <c r="D142" i="87"/>
  <c r="G141" i="87"/>
  <c r="E142" i="87"/>
  <c r="H150" i="71"/>
  <c r="I150" i="71"/>
  <c r="B154" i="27"/>
  <c r="F154" i="27"/>
  <c r="G154" i="27" s="1"/>
  <c r="D153" i="24"/>
  <c r="B153" i="24" s="1"/>
  <c r="G152" i="24"/>
  <c r="H146" i="46"/>
  <c r="I146" i="46"/>
  <c r="G152" i="70"/>
  <c r="D153" i="70"/>
  <c r="B153" i="70" s="1"/>
  <c r="I150" i="34"/>
  <c r="H150" i="34"/>
  <c r="H152" i="31"/>
  <c r="I152" i="31"/>
  <c r="D152" i="17"/>
  <c r="B152" i="17" s="1"/>
  <c r="G151" i="71"/>
  <c r="D152" i="71"/>
  <c r="B152" i="71" s="1"/>
  <c r="D149" i="55"/>
  <c r="B149" i="55" s="1"/>
  <c r="G148" i="55"/>
  <c r="H147" i="64"/>
  <c r="I147" i="64"/>
  <c r="I146" i="72"/>
  <c r="H146" i="72"/>
  <c r="H144" i="66"/>
  <c r="I144" i="66"/>
  <c r="G151" i="34"/>
  <c r="D152" i="34"/>
  <c r="B152" i="34" s="1"/>
  <c r="E152" i="34"/>
  <c r="F152" i="34" s="1"/>
  <c r="G143" i="76"/>
  <c r="D144" i="76"/>
  <c r="B144" i="76" s="1"/>
  <c r="I150" i="17"/>
  <c r="H150" i="17"/>
  <c r="D143" i="86"/>
  <c r="B143" i="86" s="1"/>
  <c r="G142" i="86"/>
  <c r="H154" i="29"/>
  <c r="H155" i="29" s="1"/>
  <c r="I154" i="29"/>
  <c r="H141" i="94"/>
  <c r="I141" i="94"/>
  <c r="G152" i="69"/>
  <c r="D153" i="69"/>
  <c r="B153" i="69" s="1"/>
  <c r="I147" i="55"/>
  <c r="H147" i="55"/>
  <c r="G144" i="75"/>
  <c r="D145" i="75"/>
  <c r="B145" i="75" s="1"/>
  <c r="I153" i="27"/>
  <c r="H153" i="27"/>
  <c r="G142" i="85"/>
  <c r="D143" i="85"/>
  <c r="B143" i="85" s="1"/>
  <c r="H143" i="77"/>
  <c r="I143" i="77"/>
  <c r="G141" i="90"/>
  <c r="D142" i="90"/>
  <c r="E142" i="90"/>
  <c r="G139" i="97"/>
  <c r="D140" i="97"/>
  <c r="E140" i="97"/>
  <c r="E146" i="60"/>
  <c r="F146" i="60" s="1"/>
  <c r="G149" i="74"/>
  <c r="D150" i="74"/>
  <c r="B150" i="74" s="1"/>
  <c r="D148" i="46"/>
  <c r="B148" i="46" s="1"/>
  <c r="G147" i="46"/>
  <c r="D146" i="67"/>
  <c r="B146" i="67" s="1"/>
  <c r="G145" i="67"/>
  <c r="G148" i="62"/>
  <c r="D149" i="62"/>
  <c r="B149" i="62" s="1"/>
  <c r="I147" i="62"/>
  <c r="H147" i="62"/>
  <c r="E152" i="44"/>
  <c r="F152" i="44" s="1"/>
  <c r="E147" i="56"/>
  <c r="F147" i="56" s="1"/>
  <c r="H149" i="45"/>
  <c r="I149" i="45"/>
  <c r="H151" i="69"/>
  <c r="I151" i="69"/>
  <c r="J146" i="57"/>
  <c r="G144" i="79"/>
  <c r="D145" i="79"/>
  <c r="B145" i="79" s="1"/>
  <c r="H151" i="24"/>
  <c r="I151" i="24"/>
  <c r="B140" i="93"/>
  <c r="F140" i="93"/>
  <c r="D143" i="80"/>
  <c r="B143" i="80" s="1"/>
  <c r="G142" i="80"/>
  <c r="G141" i="96"/>
  <c r="D142" i="96"/>
  <c r="E142" i="96"/>
  <c r="D140" i="98"/>
  <c r="G139" i="98"/>
  <c r="E140" i="98"/>
  <c r="D142" i="89"/>
  <c r="G141" i="89"/>
  <c r="E142" i="89"/>
  <c r="G144" i="77"/>
  <c r="D145" i="77"/>
  <c r="B145" i="77" s="1"/>
  <c r="J146" i="58"/>
  <c r="J149" i="21"/>
  <c r="I151" i="44"/>
  <c r="H151" i="44"/>
  <c r="B140" i="95"/>
  <c r="F140" i="95"/>
  <c r="I151" i="41"/>
  <c r="H151" i="41"/>
  <c r="I146" i="56"/>
  <c r="H146" i="56"/>
  <c r="J146" i="64"/>
  <c r="E144" i="78"/>
  <c r="F144" i="78" s="1"/>
  <c r="H143" i="75"/>
  <c r="I143" i="75"/>
  <c r="J145" i="46"/>
  <c r="D142" i="88"/>
  <c r="G141" i="88"/>
  <c r="E142" i="88"/>
  <c r="I139" i="93"/>
  <c r="H139" i="93"/>
  <c r="E146" i="61"/>
  <c r="F146" i="61" s="1"/>
  <c r="H145" i="60"/>
  <c r="I145" i="60"/>
  <c r="J145" i="60" s="1"/>
  <c r="H149" i="39"/>
  <c r="I149" i="39"/>
  <c r="D154" i="31"/>
  <c r="E154" i="31" s="1"/>
  <c r="E155" i="31" s="1"/>
  <c r="G153" i="31"/>
  <c r="D143" i="83"/>
  <c r="B143" i="83" s="1"/>
  <c r="G142" i="83"/>
  <c r="H151" i="32"/>
  <c r="I151" i="32"/>
  <c r="H139" i="95"/>
  <c r="I139" i="95"/>
  <c r="G151" i="21"/>
  <c r="D152" i="21"/>
  <c r="B152" i="21" s="1"/>
  <c r="I143" i="78"/>
  <c r="H143" i="78"/>
  <c r="D150" i="54"/>
  <c r="B150" i="54" s="1"/>
  <c r="G149" i="54"/>
  <c r="G149" i="73"/>
  <c r="D150" i="73"/>
  <c r="B150" i="73" s="1"/>
  <c r="I143" i="79"/>
  <c r="H143" i="79"/>
  <c r="F139" i="99"/>
  <c r="B139" i="99"/>
  <c r="D143" i="81"/>
  <c r="B143" i="81" s="1"/>
  <c r="G142" i="81"/>
  <c r="G142" i="82"/>
  <c r="D143" i="82"/>
  <c r="B143" i="82" s="1"/>
  <c r="D152" i="42"/>
  <c r="B152" i="42" s="1"/>
  <c r="D153" i="43"/>
  <c r="E153" i="43" s="1"/>
  <c r="G152" i="43"/>
  <c r="G141" i="92"/>
  <c r="D142" i="92"/>
  <c r="B142" i="92" s="1"/>
  <c r="H151" i="22"/>
  <c r="I151" i="22"/>
  <c r="E150" i="39"/>
  <c r="F150" i="39" s="1"/>
  <c r="G141" i="91"/>
  <c r="D142" i="91"/>
  <c r="E142" i="91"/>
  <c r="J142" i="75"/>
  <c r="J153" i="29"/>
  <c r="J150" i="3"/>
  <c r="J146" i="53"/>
  <c r="I150" i="21"/>
  <c r="H150" i="21"/>
  <c r="E152" i="3"/>
  <c r="F152" i="3" s="1"/>
  <c r="H148" i="54"/>
  <c r="I148" i="54"/>
  <c r="I138" i="99"/>
  <c r="H138" i="99"/>
  <c r="E145" i="66"/>
  <c r="F145" i="66" s="1"/>
  <c r="G147" i="53"/>
  <c r="D148" i="53"/>
  <c r="H145" i="61"/>
  <c r="I145" i="61"/>
  <c r="J152" i="30"/>
  <c r="D154" i="30"/>
  <c r="E154" i="30" s="1"/>
  <c r="E155" i="30" s="1"/>
  <c r="G153" i="30"/>
  <c r="D146" i="65"/>
  <c r="B146" i="65" s="1"/>
  <c r="G145" i="65"/>
  <c r="I151" i="3"/>
  <c r="H151" i="3"/>
  <c r="E152" i="22"/>
  <c r="F152" i="22" s="1"/>
  <c r="I148" i="73"/>
  <c r="H148" i="73"/>
  <c r="J151" i="70"/>
  <c r="E148" i="64"/>
  <c r="F148" i="64" s="1"/>
  <c r="H147" i="57"/>
  <c r="I147" i="57"/>
  <c r="E147" i="72"/>
  <c r="F147" i="72" s="1"/>
  <c r="J143" i="68"/>
  <c r="E147" i="63"/>
  <c r="F147" i="63" s="1"/>
  <c r="D145" i="68"/>
  <c r="B145" i="68" s="1"/>
  <c r="G144" i="68"/>
  <c r="E145" i="68"/>
  <c r="F145" i="68" s="1"/>
  <c r="G141" i="84"/>
  <c r="D142" i="84"/>
  <c r="B142" i="84" s="1"/>
  <c r="I150" i="42"/>
  <c r="H150" i="42"/>
  <c r="J146" i="56" l="1"/>
  <c r="J147" i="55"/>
  <c r="E148" i="57"/>
  <c r="F148" i="57" s="1"/>
  <c r="H150" i="23"/>
  <c r="I150" i="23"/>
  <c r="J150" i="23" s="1"/>
  <c r="B151" i="23"/>
  <c r="E151" i="23"/>
  <c r="F151" i="23" s="1"/>
  <c r="D153" i="41"/>
  <c r="B153" i="41" s="1"/>
  <c r="J144" i="66"/>
  <c r="E152" i="71"/>
  <c r="F152" i="71" s="1"/>
  <c r="J145" i="61"/>
  <c r="D154" i="19"/>
  <c r="E154" i="19" s="1"/>
  <c r="J151" i="44"/>
  <c r="D153" i="32"/>
  <c r="B153" i="32" s="1"/>
  <c r="G147" i="58"/>
  <c r="D148" i="58"/>
  <c r="J151" i="22"/>
  <c r="E150" i="73"/>
  <c r="F150" i="73" s="1"/>
  <c r="E152" i="21"/>
  <c r="F152" i="21" s="1"/>
  <c r="E148" i="46"/>
  <c r="F148" i="46" s="1"/>
  <c r="J152" i="19"/>
  <c r="B146" i="59"/>
  <c r="E146" i="59"/>
  <c r="F146" i="59" s="1"/>
  <c r="J149" i="18"/>
  <c r="J151" i="3"/>
  <c r="E150" i="54"/>
  <c r="F150" i="54" s="1"/>
  <c r="J151" i="41"/>
  <c r="J149" i="45"/>
  <c r="E150" i="74"/>
  <c r="F150" i="74" s="1"/>
  <c r="E143" i="86"/>
  <c r="F143" i="86" s="1"/>
  <c r="G143" i="86" s="1"/>
  <c r="J150" i="34"/>
  <c r="G150" i="18"/>
  <c r="D151" i="18"/>
  <c r="H145" i="59"/>
  <c r="I145" i="59"/>
  <c r="J147" i="57"/>
  <c r="J150" i="20"/>
  <c r="J150" i="71"/>
  <c r="J148" i="74"/>
  <c r="G151" i="20"/>
  <c r="D152" i="20"/>
  <c r="E152" i="17"/>
  <c r="F152" i="17" s="1"/>
  <c r="G150" i="45"/>
  <c r="J150" i="42"/>
  <c r="E146" i="65"/>
  <c r="F146" i="65" s="1"/>
  <c r="J143" i="79"/>
  <c r="E143" i="83"/>
  <c r="F143" i="83" s="1"/>
  <c r="G143" i="83" s="1"/>
  <c r="J151" i="24"/>
  <c r="J147" i="64"/>
  <c r="E153" i="24"/>
  <c r="F153" i="24" s="1"/>
  <c r="E152" i="42"/>
  <c r="F152" i="42" s="1"/>
  <c r="G152" i="42" s="1"/>
  <c r="E143" i="80"/>
  <c r="F143" i="80" s="1"/>
  <c r="D144" i="80" s="1"/>
  <c r="B144" i="80" s="1"/>
  <c r="J143" i="77"/>
  <c r="B154" i="19"/>
  <c r="I153" i="19"/>
  <c r="H153" i="19"/>
  <c r="E153" i="69"/>
  <c r="F153" i="69" s="1"/>
  <c r="G153" i="69" s="1"/>
  <c r="J146" i="63"/>
  <c r="J148" i="54"/>
  <c r="E142" i="92"/>
  <c r="F142" i="92" s="1"/>
  <c r="G142" i="92" s="1"/>
  <c r="E143" i="82"/>
  <c r="F143" i="82" s="1"/>
  <c r="J151" i="32"/>
  <c r="E144" i="76"/>
  <c r="F144" i="76" s="1"/>
  <c r="J146" i="72"/>
  <c r="G150" i="73"/>
  <c r="D151" i="73"/>
  <c r="B151" i="73" s="1"/>
  <c r="D143" i="92"/>
  <c r="B143" i="92" s="1"/>
  <c r="I151" i="42"/>
  <c r="H151" i="42"/>
  <c r="I149" i="73"/>
  <c r="H149" i="73"/>
  <c r="I151" i="21"/>
  <c r="H151" i="21"/>
  <c r="B142" i="88"/>
  <c r="F142" i="88"/>
  <c r="I141" i="96"/>
  <c r="H141" i="96"/>
  <c r="E145" i="79"/>
  <c r="F145" i="79" s="1"/>
  <c r="E149" i="62"/>
  <c r="F149" i="62" s="1"/>
  <c r="E143" i="85"/>
  <c r="F143" i="85" s="1"/>
  <c r="I152" i="41"/>
  <c r="H152" i="41"/>
  <c r="I151" i="34"/>
  <c r="H151" i="34"/>
  <c r="H148" i="55"/>
  <c r="I148" i="55"/>
  <c r="J152" i="31"/>
  <c r="H153" i="30"/>
  <c r="I153" i="30"/>
  <c r="G152" i="21"/>
  <c r="D153" i="21"/>
  <c r="B153" i="21" s="1"/>
  <c r="G143" i="82"/>
  <c r="D144" i="82"/>
  <c r="B144" i="82" s="1"/>
  <c r="G150" i="54"/>
  <c r="D151" i="54"/>
  <c r="B151" i="54" s="1"/>
  <c r="G147" i="56"/>
  <c r="D148" i="56"/>
  <c r="B148" i="56" s="1"/>
  <c r="G153" i="24"/>
  <c r="D154" i="24"/>
  <c r="D147" i="65"/>
  <c r="B147" i="65" s="1"/>
  <c r="G146" i="65"/>
  <c r="E147" i="65"/>
  <c r="F147" i="65" s="1"/>
  <c r="D153" i="3"/>
  <c r="B153" i="3" s="1"/>
  <c r="G152" i="3"/>
  <c r="I141" i="92"/>
  <c r="H141" i="92"/>
  <c r="I149" i="54"/>
  <c r="H149" i="54"/>
  <c r="B154" i="31"/>
  <c r="F154" i="31"/>
  <c r="G154" i="31" s="1"/>
  <c r="J143" i="75"/>
  <c r="B142" i="89"/>
  <c r="F142" i="89"/>
  <c r="H142" i="80"/>
  <c r="I142" i="80"/>
  <c r="H144" i="79"/>
  <c r="I144" i="79"/>
  <c r="D153" i="44"/>
  <c r="B153" i="44" s="1"/>
  <c r="G152" i="44"/>
  <c r="I148" i="62"/>
  <c r="H148" i="62"/>
  <c r="H139" i="97"/>
  <c r="I139" i="97"/>
  <c r="I142" i="85"/>
  <c r="H142" i="85"/>
  <c r="D154" i="69"/>
  <c r="J150" i="17"/>
  <c r="D153" i="71"/>
  <c r="B153" i="71" s="1"/>
  <c r="G152" i="71"/>
  <c r="E153" i="71"/>
  <c r="F153" i="71" s="1"/>
  <c r="I152" i="24"/>
  <c r="H152" i="24"/>
  <c r="H144" i="68"/>
  <c r="I144" i="68"/>
  <c r="H141" i="89"/>
  <c r="I141" i="89"/>
  <c r="B140" i="97"/>
  <c r="F140" i="97"/>
  <c r="G147" i="63"/>
  <c r="D148" i="63"/>
  <c r="B148" i="63" s="1"/>
  <c r="H145" i="65"/>
  <c r="I145" i="65"/>
  <c r="E148" i="53"/>
  <c r="F148" i="53" s="1"/>
  <c r="B148" i="53"/>
  <c r="B142" i="91"/>
  <c r="F142" i="91"/>
  <c r="I142" i="82"/>
  <c r="H142" i="82"/>
  <c r="D140" i="99"/>
  <c r="G139" i="99"/>
  <c r="E140" i="99"/>
  <c r="G146" i="61"/>
  <c r="D147" i="61"/>
  <c r="B147" i="61" s="1"/>
  <c r="E153" i="32"/>
  <c r="F153" i="32" s="1"/>
  <c r="E146" i="67"/>
  <c r="F146" i="67" s="1"/>
  <c r="H149" i="74"/>
  <c r="I149" i="74"/>
  <c r="G144" i="76"/>
  <c r="D145" i="76"/>
  <c r="B145" i="76" s="1"/>
  <c r="E143" i="94"/>
  <c r="F143" i="94" s="1"/>
  <c r="I142" i="83"/>
  <c r="H142" i="83"/>
  <c r="G148" i="64"/>
  <c r="D149" i="64"/>
  <c r="B149" i="64" s="1"/>
  <c r="I153" i="31"/>
  <c r="H153" i="31"/>
  <c r="D151" i="74"/>
  <c r="B151" i="74" s="1"/>
  <c r="G150" i="74"/>
  <c r="E142" i="84"/>
  <c r="F142" i="84" s="1"/>
  <c r="I141" i="84"/>
  <c r="H141" i="84"/>
  <c r="J148" i="73"/>
  <c r="H147" i="53"/>
  <c r="I147" i="53"/>
  <c r="J150" i="21"/>
  <c r="H141" i="91"/>
  <c r="I141" i="91"/>
  <c r="H152" i="43"/>
  <c r="I152" i="43"/>
  <c r="E143" i="81"/>
  <c r="F143" i="81" s="1"/>
  <c r="J143" i="78"/>
  <c r="G144" i="78"/>
  <c r="D145" i="78"/>
  <c r="B145" i="78" s="1"/>
  <c r="G140" i="95"/>
  <c r="D141" i="95"/>
  <c r="E141" i="95"/>
  <c r="H139" i="98"/>
  <c r="I139" i="98"/>
  <c r="D141" i="93"/>
  <c r="G140" i="93"/>
  <c r="E141" i="93"/>
  <c r="J151" i="69"/>
  <c r="I152" i="32"/>
  <c r="H152" i="32"/>
  <c r="H145" i="67"/>
  <c r="I145" i="67"/>
  <c r="B142" i="90"/>
  <c r="F142" i="90"/>
  <c r="J153" i="27"/>
  <c r="I152" i="69"/>
  <c r="H152" i="69"/>
  <c r="I155" i="29"/>
  <c r="J154" i="29"/>
  <c r="J155" i="29" s="1"/>
  <c r="I151" i="71"/>
  <c r="H151" i="71"/>
  <c r="E153" i="70"/>
  <c r="F153" i="70" s="1"/>
  <c r="I154" i="27"/>
  <c r="H154" i="27"/>
  <c r="H155" i="27" s="1"/>
  <c r="H141" i="87"/>
  <c r="I141" i="87"/>
  <c r="H142" i="94"/>
  <c r="I142" i="94"/>
  <c r="G145" i="68"/>
  <c r="D146" i="68"/>
  <c r="B146" i="68" s="1"/>
  <c r="E146" i="68"/>
  <c r="F146" i="68" s="1"/>
  <c r="D148" i="72"/>
  <c r="B148" i="72" s="1"/>
  <c r="G147" i="72"/>
  <c r="G152" i="22"/>
  <c r="D153" i="22"/>
  <c r="B153" i="22" s="1"/>
  <c r="G145" i="66"/>
  <c r="D146" i="66"/>
  <c r="B146" i="66" s="1"/>
  <c r="G150" i="39"/>
  <c r="D151" i="39"/>
  <c r="B151" i="39" s="1"/>
  <c r="B153" i="43"/>
  <c r="F153" i="43"/>
  <c r="H142" i="81"/>
  <c r="I142" i="81"/>
  <c r="J149" i="39"/>
  <c r="E145" i="77"/>
  <c r="F145" i="77" s="1"/>
  <c r="F140" i="98"/>
  <c r="B140" i="98"/>
  <c r="I141" i="90"/>
  <c r="H141" i="90"/>
  <c r="E145" i="75"/>
  <c r="F145" i="75" s="1"/>
  <c r="H143" i="76"/>
  <c r="I143" i="76"/>
  <c r="G152" i="17"/>
  <c r="D153" i="17"/>
  <c r="B153" i="17" s="1"/>
  <c r="B142" i="87"/>
  <c r="F142" i="87"/>
  <c r="D149" i="46"/>
  <c r="B149" i="46" s="1"/>
  <c r="G148" i="46"/>
  <c r="D144" i="86"/>
  <c r="B144" i="86" s="1"/>
  <c r="D153" i="34"/>
  <c r="B153" i="34" s="1"/>
  <c r="G152" i="34"/>
  <c r="H151" i="17"/>
  <c r="I151" i="17"/>
  <c r="H152" i="70"/>
  <c r="I152" i="70"/>
  <c r="E151" i="45"/>
  <c r="F151" i="45" s="1"/>
  <c r="B154" i="30"/>
  <c r="F154" i="30"/>
  <c r="G154" i="30" s="1"/>
  <c r="H141" i="88"/>
  <c r="I141" i="88"/>
  <c r="I144" i="77"/>
  <c r="H144" i="77"/>
  <c r="F142" i="96"/>
  <c r="B142" i="96"/>
  <c r="J147" i="62"/>
  <c r="I147" i="46"/>
  <c r="H147" i="46"/>
  <c r="D147" i="60"/>
  <c r="B147" i="60" s="1"/>
  <c r="G146" i="60"/>
  <c r="I144" i="75"/>
  <c r="H144" i="75"/>
  <c r="H142" i="86"/>
  <c r="I142" i="86"/>
  <c r="E149" i="55"/>
  <c r="F149" i="55" s="1"/>
  <c r="J146" i="46"/>
  <c r="I150" i="45"/>
  <c r="H150" i="45"/>
  <c r="E155" i="19" l="1"/>
  <c r="F154" i="19"/>
  <c r="G154" i="19" s="1"/>
  <c r="H147" i="58"/>
  <c r="I147" i="58"/>
  <c r="J147" i="58" s="1"/>
  <c r="E153" i="34"/>
  <c r="F153" i="34" s="1"/>
  <c r="E153" i="41"/>
  <c r="F153" i="41" s="1"/>
  <c r="D152" i="23"/>
  <c r="G151" i="23"/>
  <c r="J145" i="59"/>
  <c r="E146" i="66"/>
  <c r="F146" i="66" s="1"/>
  <c r="J147" i="53"/>
  <c r="J148" i="62"/>
  <c r="D153" i="42"/>
  <c r="B153" i="42" s="1"/>
  <c r="G148" i="57"/>
  <c r="D149" i="57"/>
  <c r="J143" i="76"/>
  <c r="E151" i="54"/>
  <c r="F151" i="54" s="1"/>
  <c r="B148" i="58"/>
  <c r="E148" i="58"/>
  <c r="F148" i="58" s="1"/>
  <c r="G143" i="80"/>
  <c r="J149" i="73"/>
  <c r="D147" i="59"/>
  <c r="B147" i="59" s="1"/>
  <c r="G146" i="59"/>
  <c r="E147" i="59"/>
  <c r="F147" i="59" s="1"/>
  <c r="D144" i="83"/>
  <c r="B144" i="83" s="1"/>
  <c r="J152" i="24"/>
  <c r="J149" i="54"/>
  <c r="E147" i="61"/>
  <c r="F147" i="61" s="1"/>
  <c r="B152" i="20"/>
  <c r="E152" i="20"/>
  <c r="F152" i="20" s="1"/>
  <c r="B151" i="18"/>
  <c r="E151" i="18"/>
  <c r="F151" i="18" s="1"/>
  <c r="E153" i="22"/>
  <c r="F153" i="22" s="1"/>
  <c r="H151" i="20"/>
  <c r="I151" i="20"/>
  <c r="H150" i="18"/>
  <c r="I150" i="18"/>
  <c r="E144" i="86"/>
  <c r="F144" i="86" s="1"/>
  <c r="G144" i="86" s="1"/>
  <c r="E147" i="60"/>
  <c r="F147" i="60" s="1"/>
  <c r="G147" i="60" s="1"/>
  <c r="J152" i="70"/>
  <c r="J149" i="74"/>
  <c r="J145" i="65"/>
  <c r="J144" i="68"/>
  <c r="E144" i="82"/>
  <c r="F144" i="82" s="1"/>
  <c r="J151" i="34"/>
  <c r="E151" i="73"/>
  <c r="F151" i="73" s="1"/>
  <c r="D152" i="73" s="1"/>
  <c r="B152" i="73" s="1"/>
  <c r="I154" i="19"/>
  <c r="H154" i="19"/>
  <c r="H155" i="19" s="1"/>
  <c r="J144" i="79"/>
  <c r="E144" i="80"/>
  <c r="F144" i="80" s="1"/>
  <c r="G144" i="80" s="1"/>
  <c r="J153" i="30"/>
  <c r="J153" i="31"/>
  <c r="E149" i="64"/>
  <c r="F149" i="64" s="1"/>
  <c r="D150" i="64" s="1"/>
  <c r="J151" i="21"/>
  <c r="J153" i="19"/>
  <c r="E144" i="83"/>
  <c r="F144" i="83" s="1"/>
  <c r="J152" i="43"/>
  <c r="D141" i="98"/>
  <c r="G140" i="98"/>
  <c r="E141" i="98"/>
  <c r="H147" i="72"/>
  <c r="I147" i="72"/>
  <c r="H144" i="76"/>
  <c r="I144" i="76"/>
  <c r="G145" i="77"/>
  <c r="D146" i="77"/>
  <c r="B146" i="77" s="1"/>
  <c r="B141" i="95"/>
  <c r="F141" i="95"/>
  <c r="G149" i="55"/>
  <c r="D150" i="55"/>
  <c r="B150" i="55" s="1"/>
  <c r="J147" i="46"/>
  <c r="E153" i="17"/>
  <c r="F153" i="17" s="1"/>
  <c r="E148" i="72"/>
  <c r="F148" i="72" s="1"/>
  <c r="D144" i="81"/>
  <c r="B144" i="81" s="1"/>
  <c r="G143" i="81"/>
  <c r="G153" i="32"/>
  <c r="D154" i="32"/>
  <c r="I154" i="31"/>
  <c r="H154" i="31"/>
  <c r="H155" i="31" s="1"/>
  <c r="E148" i="56"/>
  <c r="F148" i="56" s="1"/>
  <c r="I150" i="54"/>
  <c r="H150" i="54"/>
  <c r="J148" i="55"/>
  <c r="E143" i="92"/>
  <c r="F143" i="92" s="1"/>
  <c r="G153" i="34"/>
  <c r="D154" i="34"/>
  <c r="I147" i="63"/>
  <c r="H147" i="63"/>
  <c r="H146" i="65"/>
  <c r="I146" i="65"/>
  <c r="H147" i="56"/>
  <c r="I147" i="56"/>
  <c r="E153" i="42"/>
  <c r="F153" i="42" s="1"/>
  <c r="H142" i="92"/>
  <c r="I142" i="92"/>
  <c r="G147" i="61"/>
  <c r="D148" i="61"/>
  <c r="B148" i="61" s="1"/>
  <c r="H152" i="21"/>
  <c r="I152" i="21"/>
  <c r="H154" i="30"/>
  <c r="H155" i="30" s="1"/>
  <c r="I154" i="30"/>
  <c r="J152" i="32"/>
  <c r="E149" i="46"/>
  <c r="F149" i="46" s="1"/>
  <c r="D147" i="68"/>
  <c r="B147" i="68" s="1"/>
  <c r="G146" i="68"/>
  <c r="I155" i="27"/>
  <c r="J154" i="27"/>
  <c r="J155" i="27" s="1"/>
  <c r="I140" i="95"/>
  <c r="H140" i="95"/>
  <c r="G142" i="84"/>
  <c r="D143" i="84"/>
  <c r="B143" i="84" s="1"/>
  <c r="I148" i="64"/>
  <c r="H148" i="64"/>
  <c r="I146" i="61"/>
  <c r="H146" i="61"/>
  <c r="I152" i="71"/>
  <c r="H152" i="71"/>
  <c r="I143" i="82"/>
  <c r="H143" i="82"/>
  <c r="D146" i="79"/>
  <c r="B146" i="79" s="1"/>
  <c r="G145" i="79"/>
  <c r="D148" i="65"/>
  <c r="B148" i="65" s="1"/>
  <c r="G147" i="65"/>
  <c r="G142" i="96"/>
  <c r="D143" i="96"/>
  <c r="B143" i="96" s="1"/>
  <c r="D152" i="45"/>
  <c r="B152" i="45" s="1"/>
  <c r="G151" i="45"/>
  <c r="I148" i="46"/>
  <c r="H148" i="46"/>
  <c r="E151" i="39"/>
  <c r="F151" i="39" s="1"/>
  <c r="I145" i="66"/>
  <c r="H145" i="66"/>
  <c r="G153" i="70"/>
  <c r="D154" i="70"/>
  <c r="G142" i="90"/>
  <c r="D143" i="90"/>
  <c r="B143" i="90" s="1"/>
  <c r="E145" i="78"/>
  <c r="F145" i="78" s="1"/>
  <c r="E151" i="74"/>
  <c r="F151" i="74" s="1"/>
  <c r="D149" i="53"/>
  <c r="B149" i="53" s="1"/>
  <c r="G148" i="53"/>
  <c r="H143" i="80"/>
  <c r="I143" i="80"/>
  <c r="I152" i="42"/>
  <c r="H152" i="42"/>
  <c r="G142" i="91"/>
  <c r="D143" i="91"/>
  <c r="B143" i="91" s="1"/>
  <c r="D154" i="43"/>
  <c r="E154" i="43" s="1"/>
  <c r="E155" i="43" s="1"/>
  <c r="G153" i="43"/>
  <c r="I143" i="86"/>
  <c r="H143" i="86"/>
  <c r="D146" i="75"/>
  <c r="B146" i="75" s="1"/>
  <c r="G145" i="75"/>
  <c r="D154" i="22"/>
  <c r="E154" i="22" s="1"/>
  <c r="E155" i="22" s="1"/>
  <c r="G153" i="22"/>
  <c r="H145" i="68"/>
  <c r="I145" i="68"/>
  <c r="H140" i="93"/>
  <c r="I140" i="93"/>
  <c r="H150" i="74"/>
  <c r="I150" i="74"/>
  <c r="I139" i="99"/>
  <c r="H139" i="99"/>
  <c r="D143" i="89"/>
  <c r="B143" i="89" s="1"/>
  <c r="G142" i="89"/>
  <c r="J152" i="41"/>
  <c r="I152" i="17"/>
  <c r="H152" i="17"/>
  <c r="J152" i="69"/>
  <c r="G153" i="71"/>
  <c r="D154" i="71"/>
  <c r="D145" i="83"/>
  <c r="B145" i="83" s="1"/>
  <c r="G144" i="83"/>
  <c r="J150" i="45"/>
  <c r="G142" i="87"/>
  <c r="D143" i="87"/>
  <c r="B143" i="87" s="1"/>
  <c r="H150" i="39"/>
  <c r="I150" i="39"/>
  <c r="J151" i="71"/>
  <c r="F141" i="93"/>
  <c r="B141" i="93"/>
  <c r="H144" i="78"/>
  <c r="I144" i="78"/>
  <c r="D144" i="94"/>
  <c r="B144" i="94" s="1"/>
  <c r="G143" i="94"/>
  <c r="F140" i="99"/>
  <c r="B140" i="99"/>
  <c r="E154" i="69"/>
  <c r="E155" i="69" s="1"/>
  <c r="B154" i="69"/>
  <c r="E153" i="44"/>
  <c r="F153" i="44" s="1"/>
  <c r="E153" i="3"/>
  <c r="F153" i="3" s="1"/>
  <c r="E154" i="24"/>
  <c r="E155" i="24" s="1"/>
  <c r="B154" i="24"/>
  <c r="D152" i="54"/>
  <c r="B152" i="54" s="1"/>
  <c r="G151" i="54"/>
  <c r="D144" i="85"/>
  <c r="B144" i="85" s="1"/>
  <c r="G143" i="85"/>
  <c r="D143" i="88"/>
  <c r="B143" i="88" s="1"/>
  <c r="G142" i="88"/>
  <c r="D145" i="82"/>
  <c r="B145" i="82" s="1"/>
  <c r="G144" i="82"/>
  <c r="H152" i="34"/>
  <c r="I152" i="34"/>
  <c r="D147" i="66"/>
  <c r="B147" i="66" s="1"/>
  <c r="G146" i="66"/>
  <c r="G140" i="97"/>
  <c r="D141" i="97"/>
  <c r="E141" i="97"/>
  <c r="J144" i="75"/>
  <c r="D148" i="60"/>
  <c r="B148" i="60" s="1"/>
  <c r="H146" i="60"/>
  <c r="I146" i="60"/>
  <c r="J144" i="77"/>
  <c r="J151" i="17"/>
  <c r="H143" i="83"/>
  <c r="I143" i="83"/>
  <c r="H152" i="22"/>
  <c r="I152" i="22"/>
  <c r="J145" i="67"/>
  <c r="E145" i="76"/>
  <c r="F145" i="76" s="1"/>
  <c r="D147" i="67"/>
  <c r="B147" i="67" s="1"/>
  <c r="G146" i="67"/>
  <c r="E148" i="63"/>
  <c r="F148" i="63" s="1"/>
  <c r="H153" i="69"/>
  <c r="I153" i="69"/>
  <c r="I152" i="44"/>
  <c r="H152" i="44"/>
  <c r="J152" i="44" s="1"/>
  <c r="I152" i="3"/>
  <c r="H152" i="3"/>
  <c r="I153" i="24"/>
  <c r="H153" i="24"/>
  <c r="E153" i="21"/>
  <c r="F153" i="21" s="1"/>
  <c r="G149" i="62"/>
  <c r="D150" i="62"/>
  <c r="B150" i="62" s="1"/>
  <c r="J151" i="42"/>
  <c r="I150" i="73"/>
  <c r="H150" i="73"/>
  <c r="H151" i="23" l="1"/>
  <c r="I151" i="23"/>
  <c r="J151" i="23" s="1"/>
  <c r="J147" i="63"/>
  <c r="G153" i="41"/>
  <c r="D154" i="41"/>
  <c r="B154" i="41" s="1"/>
  <c r="F154" i="69"/>
  <c r="G154" i="69" s="1"/>
  <c r="J150" i="18"/>
  <c r="H148" i="57"/>
  <c r="I148" i="57"/>
  <c r="E152" i="54"/>
  <c r="F152" i="54" s="1"/>
  <c r="B149" i="57"/>
  <c r="E149" i="57"/>
  <c r="F149" i="57" s="1"/>
  <c r="D145" i="86"/>
  <c r="B145" i="86" s="1"/>
  <c r="J151" i="20"/>
  <c r="D149" i="58"/>
  <c r="G148" i="58"/>
  <c r="B152" i="23"/>
  <c r="E152" i="23"/>
  <c r="F152" i="23" s="1"/>
  <c r="G151" i="73"/>
  <c r="E144" i="81"/>
  <c r="F144" i="81" s="1"/>
  <c r="J152" i="22"/>
  <c r="E143" i="88"/>
  <c r="F143" i="88" s="1"/>
  <c r="D144" i="88" s="1"/>
  <c r="B144" i="88" s="1"/>
  <c r="E147" i="68"/>
  <c r="F147" i="68" s="1"/>
  <c r="E143" i="87"/>
  <c r="F143" i="87" s="1"/>
  <c r="J145" i="68"/>
  <c r="J147" i="72"/>
  <c r="E150" i="62"/>
  <c r="F150" i="62" s="1"/>
  <c r="E147" i="66"/>
  <c r="F147" i="66" s="1"/>
  <c r="F154" i="24"/>
  <c r="G154" i="24" s="1"/>
  <c r="H154" i="24" s="1"/>
  <c r="H155" i="24" s="1"/>
  <c r="D145" i="80"/>
  <c r="B145" i="80" s="1"/>
  <c r="G151" i="18"/>
  <c r="D152" i="18"/>
  <c r="D148" i="59"/>
  <c r="G147" i="59"/>
  <c r="J148" i="64"/>
  <c r="E146" i="77"/>
  <c r="F146" i="77" s="1"/>
  <c r="I146" i="59"/>
  <c r="J146" i="59" s="1"/>
  <c r="H146" i="59"/>
  <c r="E144" i="85"/>
  <c r="F144" i="85" s="1"/>
  <c r="G152" i="20"/>
  <c r="D153" i="20"/>
  <c r="B153" i="20" s="1"/>
  <c r="E150" i="55"/>
  <c r="F150" i="55" s="1"/>
  <c r="J144" i="76"/>
  <c r="B150" i="64"/>
  <c r="E150" i="64"/>
  <c r="F150" i="64" s="1"/>
  <c r="G150" i="64" s="1"/>
  <c r="G149" i="64"/>
  <c r="I149" i="64" s="1"/>
  <c r="J150" i="54"/>
  <c r="J152" i="3"/>
  <c r="J152" i="42"/>
  <c r="J148" i="46"/>
  <c r="E152" i="73"/>
  <c r="F152" i="73" s="1"/>
  <c r="G152" i="73" s="1"/>
  <c r="J154" i="19"/>
  <c r="J155" i="19" s="1"/>
  <c r="I155" i="19"/>
  <c r="J153" i="69"/>
  <c r="J146" i="60"/>
  <c r="J144" i="78"/>
  <c r="J150" i="39"/>
  <c r="E152" i="45"/>
  <c r="F152" i="45" s="1"/>
  <c r="D153" i="45" s="1"/>
  <c r="B153" i="45" s="1"/>
  <c r="J150" i="74"/>
  <c r="J145" i="66"/>
  <c r="G145" i="76"/>
  <c r="D146" i="76"/>
  <c r="B146" i="76" s="1"/>
  <c r="G152" i="54"/>
  <c r="D153" i="54"/>
  <c r="B153" i="54" s="1"/>
  <c r="G152" i="45"/>
  <c r="D154" i="44"/>
  <c r="E154" i="44" s="1"/>
  <c r="E155" i="44" s="1"/>
  <c r="G153" i="44"/>
  <c r="I144" i="83"/>
  <c r="H144" i="83"/>
  <c r="E143" i="89"/>
  <c r="F143" i="89" s="1"/>
  <c r="H148" i="53"/>
  <c r="I148" i="53"/>
  <c r="H153" i="70"/>
  <c r="I153" i="70"/>
  <c r="I144" i="86"/>
  <c r="H144" i="86"/>
  <c r="I147" i="65"/>
  <c r="H147" i="65"/>
  <c r="J152" i="21"/>
  <c r="I153" i="32"/>
  <c r="H153" i="32"/>
  <c r="H145" i="77"/>
  <c r="I145" i="77"/>
  <c r="G147" i="66"/>
  <c r="D148" i="66"/>
  <c r="B148" i="66" s="1"/>
  <c r="I144" i="80"/>
  <c r="H144" i="80"/>
  <c r="H151" i="54"/>
  <c r="I151" i="54"/>
  <c r="E154" i="71"/>
  <c r="E155" i="71" s="1"/>
  <c r="B154" i="71"/>
  <c r="D152" i="74"/>
  <c r="B152" i="74" s="1"/>
  <c r="G151" i="74"/>
  <c r="E152" i="74"/>
  <c r="F152" i="74" s="1"/>
  <c r="I151" i="45"/>
  <c r="H151" i="45"/>
  <c r="E146" i="79"/>
  <c r="F146" i="79" s="1"/>
  <c r="J152" i="71"/>
  <c r="E143" i="84"/>
  <c r="F143" i="84" s="1"/>
  <c r="I146" i="68"/>
  <c r="H146" i="68"/>
  <c r="E148" i="61"/>
  <c r="F148" i="61" s="1"/>
  <c r="H143" i="81"/>
  <c r="I143" i="81"/>
  <c r="H142" i="89"/>
  <c r="I142" i="89"/>
  <c r="H142" i="88"/>
  <c r="I142" i="88"/>
  <c r="G153" i="42"/>
  <c r="D154" i="42"/>
  <c r="H149" i="55"/>
  <c r="I149" i="55"/>
  <c r="H147" i="60"/>
  <c r="I147" i="60"/>
  <c r="D151" i="55"/>
  <c r="B151" i="55" s="1"/>
  <c r="G150" i="55"/>
  <c r="I149" i="62"/>
  <c r="J149" i="62" s="1"/>
  <c r="H149" i="62"/>
  <c r="I153" i="71"/>
  <c r="H153" i="71"/>
  <c r="G151" i="39"/>
  <c r="D152" i="39"/>
  <c r="B152" i="39" s="1"/>
  <c r="H145" i="79"/>
  <c r="I145" i="79"/>
  <c r="B141" i="97"/>
  <c r="F141" i="97"/>
  <c r="J152" i="34"/>
  <c r="D145" i="85"/>
  <c r="B145" i="85" s="1"/>
  <c r="G144" i="85"/>
  <c r="I154" i="24"/>
  <c r="G141" i="93"/>
  <c r="D142" i="93"/>
  <c r="E142" i="93"/>
  <c r="I153" i="22"/>
  <c r="H153" i="22"/>
  <c r="I153" i="43"/>
  <c r="H153" i="43"/>
  <c r="E143" i="90"/>
  <c r="F143" i="90" s="1"/>
  <c r="E143" i="96"/>
  <c r="F143" i="96" s="1"/>
  <c r="J146" i="61"/>
  <c r="H142" i="84"/>
  <c r="I142" i="84"/>
  <c r="G149" i="46"/>
  <c r="D150" i="46"/>
  <c r="B150" i="46" s="1"/>
  <c r="H147" i="61"/>
  <c r="I147" i="61"/>
  <c r="J147" i="56"/>
  <c r="D149" i="56"/>
  <c r="B149" i="56" s="1"/>
  <c r="G148" i="56"/>
  <c r="G148" i="72"/>
  <c r="D149" i="72"/>
  <c r="B149" i="72" s="1"/>
  <c r="G141" i="95"/>
  <c r="D142" i="95"/>
  <c r="E142" i="95"/>
  <c r="G150" i="62"/>
  <c r="D151" i="62"/>
  <c r="B151" i="62" s="1"/>
  <c r="G140" i="99"/>
  <c r="D141" i="99"/>
  <c r="E141" i="99"/>
  <c r="H142" i="87"/>
  <c r="I142" i="87"/>
  <c r="B154" i="22"/>
  <c r="F154" i="22"/>
  <c r="G154" i="22" s="1"/>
  <c r="B154" i="43"/>
  <c r="F154" i="43"/>
  <c r="G154" i="43" s="1"/>
  <c r="E154" i="34"/>
  <c r="E155" i="34" s="1"/>
  <c r="B154" i="34"/>
  <c r="D154" i="17"/>
  <c r="G153" i="17"/>
  <c r="G143" i="88"/>
  <c r="H154" i="69"/>
  <c r="H155" i="69" s="1"/>
  <c r="I154" i="69"/>
  <c r="H142" i="91"/>
  <c r="I142" i="91"/>
  <c r="G147" i="68"/>
  <c r="D148" i="68"/>
  <c r="B148" i="68" s="1"/>
  <c r="G144" i="81"/>
  <c r="D145" i="81"/>
  <c r="B145" i="81" s="1"/>
  <c r="D146" i="78"/>
  <c r="B146" i="78" s="1"/>
  <c r="G145" i="78"/>
  <c r="G153" i="21"/>
  <c r="D154" i="21"/>
  <c r="G148" i="63"/>
  <c r="D149" i="63"/>
  <c r="B149" i="63" s="1"/>
  <c r="H143" i="85"/>
  <c r="I143" i="85"/>
  <c r="E147" i="67"/>
  <c r="F147" i="67" s="1"/>
  <c r="E145" i="82"/>
  <c r="F145" i="82" s="1"/>
  <c r="E144" i="94"/>
  <c r="F144" i="94" s="1"/>
  <c r="J152" i="17"/>
  <c r="E146" i="75"/>
  <c r="F146" i="75" s="1"/>
  <c r="I142" i="90"/>
  <c r="H142" i="90"/>
  <c r="E145" i="86"/>
  <c r="F145" i="86" s="1"/>
  <c r="H142" i="96"/>
  <c r="I142" i="96"/>
  <c r="J154" i="30"/>
  <c r="J155" i="30" s="1"/>
  <c r="I155" i="30"/>
  <c r="J146" i="65"/>
  <c r="H153" i="34"/>
  <c r="I153" i="34"/>
  <c r="J154" i="31"/>
  <c r="J155" i="31" s="1"/>
  <c r="I155" i="31"/>
  <c r="G146" i="77"/>
  <c r="D147" i="77"/>
  <c r="B147" i="77" s="1"/>
  <c r="I140" i="98"/>
  <c r="H140" i="98"/>
  <c r="I146" i="66"/>
  <c r="H146" i="66"/>
  <c r="G143" i="87"/>
  <c r="D144" i="87"/>
  <c r="B144" i="87" s="1"/>
  <c r="I151" i="73"/>
  <c r="H151" i="73"/>
  <c r="J151" i="73" s="1"/>
  <c r="I140" i="97"/>
  <c r="H140" i="97"/>
  <c r="J153" i="24"/>
  <c r="J150" i="73"/>
  <c r="I146" i="67"/>
  <c r="H146" i="67"/>
  <c r="E148" i="60"/>
  <c r="F148" i="60" s="1"/>
  <c r="H144" i="82"/>
  <c r="I144" i="82"/>
  <c r="D154" i="3"/>
  <c r="G153" i="3"/>
  <c r="I143" i="94"/>
  <c r="H143" i="94"/>
  <c r="E145" i="83"/>
  <c r="F145" i="83" s="1"/>
  <c r="I145" i="75"/>
  <c r="H145" i="75"/>
  <c r="E143" i="91"/>
  <c r="F143" i="91" s="1"/>
  <c r="E149" i="53"/>
  <c r="F149" i="53" s="1"/>
  <c r="E154" i="70"/>
  <c r="E155" i="70" s="1"/>
  <c r="B154" i="70"/>
  <c r="E148" i="65"/>
  <c r="F148" i="65" s="1"/>
  <c r="E145" i="80"/>
  <c r="F145" i="80" s="1"/>
  <c r="D144" i="92"/>
  <c r="B144" i="92" s="1"/>
  <c r="G143" i="92"/>
  <c r="E154" i="32"/>
  <c r="E155" i="32" s="1"/>
  <c r="B154" i="32"/>
  <c r="F141" i="98"/>
  <c r="B141" i="98"/>
  <c r="D151" i="64" l="1"/>
  <c r="B151" i="64" s="1"/>
  <c r="B149" i="58"/>
  <c r="E149" i="58"/>
  <c r="F149" i="58" s="1"/>
  <c r="E152" i="39"/>
  <c r="F152" i="39" s="1"/>
  <c r="D150" i="57"/>
  <c r="G149" i="57"/>
  <c r="I153" i="41"/>
  <c r="J153" i="41" s="1"/>
  <c r="H153" i="41"/>
  <c r="G152" i="23"/>
  <c r="D153" i="23"/>
  <c r="E154" i="41"/>
  <c r="I148" i="58"/>
  <c r="H148" i="58"/>
  <c r="J148" i="57"/>
  <c r="E153" i="54"/>
  <c r="F153" i="54" s="1"/>
  <c r="D154" i="54" s="1"/>
  <c r="J153" i="34"/>
  <c r="J149" i="55"/>
  <c r="D153" i="73"/>
  <c r="B153" i="73" s="1"/>
  <c r="E153" i="20"/>
  <c r="F153" i="20" s="1"/>
  <c r="I147" i="59"/>
  <c r="J147" i="59" s="1"/>
  <c r="H147" i="59"/>
  <c r="B148" i="59"/>
  <c r="E148" i="59"/>
  <c r="F148" i="59" s="1"/>
  <c r="E144" i="88"/>
  <c r="F144" i="88" s="1"/>
  <c r="I152" i="20"/>
  <c r="H152" i="20"/>
  <c r="B152" i="18"/>
  <c r="E152" i="18"/>
  <c r="F152" i="18" s="1"/>
  <c r="F154" i="71"/>
  <c r="G154" i="71" s="1"/>
  <c r="J145" i="77"/>
  <c r="I151" i="18"/>
  <c r="J151" i="18" s="1"/>
  <c r="H151" i="18"/>
  <c r="E149" i="56"/>
  <c r="F149" i="56" s="1"/>
  <c r="E148" i="66"/>
  <c r="F148" i="66" s="1"/>
  <c r="E146" i="76"/>
  <c r="F146" i="76" s="1"/>
  <c r="J153" i="71"/>
  <c r="J151" i="45"/>
  <c r="H149" i="64"/>
  <c r="J149" i="64" s="1"/>
  <c r="F154" i="32"/>
  <c r="G154" i="32" s="1"/>
  <c r="J146" i="66"/>
  <c r="E150" i="46"/>
  <c r="F150" i="46" s="1"/>
  <c r="G150" i="46" s="1"/>
  <c r="E151" i="55"/>
  <c r="F151" i="55" s="1"/>
  <c r="G151" i="55" s="1"/>
  <c r="E153" i="73"/>
  <c r="F153" i="73" s="1"/>
  <c r="D154" i="73" s="1"/>
  <c r="J153" i="32"/>
  <c r="E145" i="85"/>
  <c r="F145" i="85" s="1"/>
  <c r="E151" i="64"/>
  <c r="F151" i="64" s="1"/>
  <c r="J153" i="70"/>
  <c r="G143" i="84"/>
  <c r="D144" i="84"/>
  <c r="B144" i="84" s="1"/>
  <c r="D146" i="80"/>
  <c r="B146" i="80" s="1"/>
  <c r="G145" i="80"/>
  <c r="I143" i="92"/>
  <c r="H143" i="92"/>
  <c r="D144" i="91"/>
  <c r="B144" i="91" s="1"/>
  <c r="G143" i="91"/>
  <c r="G148" i="60"/>
  <c r="D149" i="60"/>
  <c r="B149" i="60" s="1"/>
  <c r="B141" i="99"/>
  <c r="F141" i="99"/>
  <c r="E149" i="72"/>
  <c r="F149" i="72" s="1"/>
  <c r="D144" i="90"/>
  <c r="B144" i="90" s="1"/>
  <c r="G143" i="90"/>
  <c r="J154" i="24"/>
  <c r="J155" i="24" s="1"/>
  <c r="I155" i="24"/>
  <c r="J145" i="79"/>
  <c r="G145" i="86"/>
  <c r="D146" i="86"/>
  <c r="B146" i="86" s="1"/>
  <c r="D145" i="88"/>
  <c r="B145" i="88" s="1"/>
  <c r="G144" i="88"/>
  <c r="I152" i="45"/>
  <c r="H152" i="45"/>
  <c r="E154" i="3"/>
  <c r="E155" i="3" s="1"/>
  <c r="B154" i="3"/>
  <c r="D145" i="94"/>
  <c r="B145" i="94" s="1"/>
  <c r="G144" i="94"/>
  <c r="E154" i="21"/>
  <c r="E155" i="21" s="1"/>
  <c r="B154" i="21"/>
  <c r="E148" i="68"/>
  <c r="F148" i="68" s="1"/>
  <c r="E151" i="62"/>
  <c r="F151" i="62" s="1"/>
  <c r="I148" i="72"/>
  <c r="H148" i="72"/>
  <c r="J153" i="43"/>
  <c r="D146" i="85"/>
  <c r="B146" i="85" s="1"/>
  <c r="G145" i="85"/>
  <c r="G152" i="39"/>
  <c r="D153" i="39"/>
  <c r="B153" i="39" s="1"/>
  <c r="I150" i="55"/>
  <c r="H150" i="55"/>
  <c r="E154" i="42"/>
  <c r="E155" i="42" s="1"/>
  <c r="B154" i="42"/>
  <c r="G151" i="64"/>
  <c r="D152" i="64"/>
  <c r="B152" i="64" s="1"/>
  <c r="I144" i="81"/>
  <c r="H144" i="81"/>
  <c r="H144" i="85"/>
  <c r="I144" i="85"/>
  <c r="H153" i="42"/>
  <c r="I153" i="42"/>
  <c r="I150" i="64"/>
  <c r="H150" i="64"/>
  <c r="D147" i="79"/>
  <c r="B147" i="79" s="1"/>
  <c r="G146" i="79"/>
  <c r="I152" i="73"/>
  <c r="H152" i="73"/>
  <c r="G148" i="66"/>
  <c r="D149" i="66"/>
  <c r="B149" i="66" s="1"/>
  <c r="I154" i="43"/>
  <c r="H154" i="43"/>
  <c r="H155" i="43" s="1"/>
  <c r="J146" i="67"/>
  <c r="G145" i="82"/>
  <c r="D146" i="82"/>
  <c r="B146" i="82" s="1"/>
  <c r="H153" i="21"/>
  <c r="I153" i="21"/>
  <c r="I143" i="88"/>
  <c r="H143" i="88"/>
  <c r="H154" i="22"/>
  <c r="H155" i="22" s="1"/>
  <c r="I154" i="22"/>
  <c r="G149" i="56"/>
  <c r="D150" i="56"/>
  <c r="B150" i="56" s="1"/>
  <c r="H149" i="46"/>
  <c r="I149" i="46"/>
  <c r="G145" i="83"/>
  <c r="D146" i="83"/>
  <c r="B146" i="83" s="1"/>
  <c r="E147" i="77"/>
  <c r="F147" i="77" s="1"/>
  <c r="G146" i="75"/>
  <c r="D147" i="75"/>
  <c r="B147" i="75" s="1"/>
  <c r="G147" i="67"/>
  <c r="D148" i="67"/>
  <c r="B148" i="67" s="1"/>
  <c r="E146" i="78"/>
  <c r="F146" i="78" s="1"/>
  <c r="I147" i="68"/>
  <c r="H147" i="68"/>
  <c r="I153" i="17"/>
  <c r="H153" i="17"/>
  <c r="I150" i="62"/>
  <c r="H150" i="62"/>
  <c r="I148" i="56"/>
  <c r="H148" i="56"/>
  <c r="J153" i="22"/>
  <c r="H151" i="39"/>
  <c r="I151" i="39"/>
  <c r="J147" i="60"/>
  <c r="J148" i="53"/>
  <c r="I153" i="44"/>
  <c r="H153" i="44"/>
  <c r="H152" i="54"/>
  <c r="I152" i="54"/>
  <c r="H153" i="3"/>
  <c r="I153" i="3"/>
  <c r="I154" i="32"/>
  <c r="H154" i="32"/>
  <c r="H155" i="32" s="1"/>
  <c r="F154" i="70"/>
  <c r="G154" i="70" s="1"/>
  <c r="E144" i="87"/>
  <c r="F144" i="87" s="1"/>
  <c r="H145" i="78"/>
  <c r="I145" i="78"/>
  <c r="E154" i="17"/>
  <c r="E155" i="17" s="1"/>
  <c r="B154" i="17"/>
  <c r="H154" i="71"/>
  <c r="H155" i="71" s="1"/>
  <c r="I154" i="71"/>
  <c r="I147" i="66"/>
  <c r="H147" i="66"/>
  <c r="B154" i="44"/>
  <c r="F154" i="44"/>
  <c r="G154" i="44" s="1"/>
  <c r="G146" i="76"/>
  <c r="D147" i="76"/>
  <c r="B147" i="76" s="1"/>
  <c r="D142" i="98"/>
  <c r="G141" i="98"/>
  <c r="E142" i="98"/>
  <c r="G148" i="65"/>
  <c r="D149" i="65"/>
  <c r="B149" i="65" s="1"/>
  <c r="H146" i="77"/>
  <c r="I146" i="77"/>
  <c r="J146" i="77" s="1"/>
  <c r="B142" i="93"/>
  <c r="F142" i="93"/>
  <c r="G141" i="97"/>
  <c r="D142" i="97"/>
  <c r="E142" i="97"/>
  <c r="D149" i="61"/>
  <c r="B149" i="61" s="1"/>
  <c r="G148" i="61"/>
  <c r="G152" i="74"/>
  <c r="D153" i="74"/>
  <c r="B153" i="74" s="1"/>
  <c r="D144" i="89"/>
  <c r="B144" i="89" s="1"/>
  <c r="G143" i="89"/>
  <c r="I148" i="63"/>
  <c r="H148" i="63"/>
  <c r="H140" i="99"/>
  <c r="I140" i="99"/>
  <c r="D152" i="55"/>
  <c r="B152" i="55" s="1"/>
  <c r="J145" i="75"/>
  <c r="B142" i="95"/>
  <c r="F142" i="95"/>
  <c r="E144" i="92"/>
  <c r="F144" i="92" s="1"/>
  <c r="G149" i="53"/>
  <c r="D150" i="53"/>
  <c r="B150" i="53" s="1"/>
  <c r="H143" i="87"/>
  <c r="I143" i="87"/>
  <c r="E149" i="63"/>
  <c r="F149" i="63" s="1"/>
  <c r="E145" i="81"/>
  <c r="F145" i="81" s="1"/>
  <c r="J154" i="69"/>
  <c r="J155" i="69" s="1"/>
  <c r="I155" i="69"/>
  <c r="F154" i="34"/>
  <c r="G154" i="34" s="1"/>
  <c r="H141" i="95"/>
  <c r="I141" i="95"/>
  <c r="J147" i="61"/>
  <c r="D144" i="96"/>
  <c r="B144" i="96" s="1"/>
  <c r="G143" i="96"/>
  <c r="I141" i="93"/>
  <c r="H141" i="93"/>
  <c r="J146" i="68"/>
  <c r="I151" i="74"/>
  <c r="H151" i="74"/>
  <c r="J151" i="54"/>
  <c r="J147" i="65"/>
  <c r="E153" i="45"/>
  <c r="F153" i="45" s="1"/>
  <c r="I145" i="76"/>
  <c r="H145" i="76"/>
  <c r="H149" i="57" l="1"/>
  <c r="I149" i="57"/>
  <c r="J149" i="57" s="1"/>
  <c r="B150" i="57"/>
  <c r="E150" i="57"/>
  <c r="F150" i="57" s="1"/>
  <c r="G153" i="73"/>
  <c r="J148" i="58"/>
  <c r="E155" i="41"/>
  <c r="F154" i="41"/>
  <c r="G154" i="41" s="1"/>
  <c r="G149" i="58"/>
  <c r="D150" i="58"/>
  <c r="B150" i="58" s="1"/>
  <c r="E150" i="58"/>
  <c r="F150" i="58" s="1"/>
  <c r="G153" i="54"/>
  <c r="B153" i="23"/>
  <c r="E153" i="23"/>
  <c r="F153" i="23" s="1"/>
  <c r="I152" i="23"/>
  <c r="J152" i="23" s="1"/>
  <c r="H152" i="23"/>
  <c r="D151" i="46"/>
  <c r="B151" i="46" s="1"/>
  <c r="E146" i="86"/>
  <c r="F146" i="86" s="1"/>
  <c r="G153" i="20"/>
  <c r="D154" i="20"/>
  <c r="E154" i="20" s="1"/>
  <c r="E155" i="20" s="1"/>
  <c r="J153" i="3"/>
  <c r="J151" i="39"/>
  <c r="E149" i="66"/>
  <c r="F149" i="66" s="1"/>
  <c r="J152" i="20"/>
  <c r="D153" i="18"/>
  <c r="B153" i="18" s="1"/>
  <c r="G152" i="18"/>
  <c r="E153" i="18"/>
  <c r="F153" i="18" s="1"/>
  <c r="E146" i="80"/>
  <c r="F146" i="80" s="1"/>
  <c r="E149" i="60"/>
  <c r="F149" i="60" s="1"/>
  <c r="D150" i="60" s="1"/>
  <c r="B150" i="60" s="1"/>
  <c r="D149" i="59"/>
  <c r="G148" i="59"/>
  <c r="J149" i="46"/>
  <c r="J153" i="21"/>
  <c r="E152" i="64"/>
  <c r="F152" i="64" s="1"/>
  <c r="E153" i="39"/>
  <c r="F153" i="39" s="1"/>
  <c r="E144" i="91"/>
  <c r="F144" i="91" s="1"/>
  <c r="E144" i="84"/>
  <c r="F144" i="84" s="1"/>
  <c r="G144" i="84" s="1"/>
  <c r="E153" i="74"/>
  <c r="F153" i="74" s="1"/>
  <c r="F154" i="42"/>
  <c r="G154" i="42" s="1"/>
  <c r="H154" i="42" s="1"/>
  <c r="H155" i="42" s="1"/>
  <c r="E146" i="85"/>
  <c r="F146" i="85" s="1"/>
  <c r="F154" i="21"/>
  <c r="G154" i="21" s="1"/>
  <c r="I154" i="21" s="1"/>
  <c r="E144" i="90"/>
  <c r="F144" i="90" s="1"/>
  <c r="G144" i="90" s="1"/>
  <c r="E146" i="83"/>
  <c r="F146" i="83" s="1"/>
  <c r="G146" i="83" s="1"/>
  <c r="E149" i="61"/>
  <c r="F149" i="61" s="1"/>
  <c r="J148" i="63"/>
  <c r="E150" i="53"/>
  <c r="F150" i="53" s="1"/>
  <c r="J150" i="55"/>
  <c r="G149" i="63"/>
  <c r="D150" i="63"/>
  <c r="B150" i="63" s="1"/>
  <c r="H143" i="96"/>
  <c r="I143" i="96"/>
  <c r="D146" i="81"/>
  <c r="B146" i="81" s="1"/>
  <c r="G145" i="81"/>
  <c r="D143" i="95"/>
  <c r="B143" i="95" s="1"/>
  <c r="G142" i="95"/>
  <c r="E143" i="95"/>
  <c r="F143" i="95" s="1"/>
  <c r="H151" i="55"/>
  <c r="I151" i="55"/>
  <c r="I143" i="89"/>
  <c r="H143" i="89"/>
  <c r="F154" i="17"/>
  <c r="G154" i="17" s="1"/>
  <c r="J153" i="44"/>
  <c r="E148" i="67"/>
  <c r="F148" i="67" s="1"/>
  <c r="E146" i="82"/>
  <c r="F146" i="82" s="1"/>
  <c r="H146" i="79"/>
  <c r="I146" i="79"/>
  <c r="E151" i="46"/>
  <c r="F151" i="46" s="1"/>
  <c r="E145" i="94"/>
  <c r="F145" i="94" s="1"/>
  <c r="E145" i="88"/>
  <c r="F145" i="88" s="1"/>
  <c r="I150" i="46"/>
  <c r="H150" i="46"/>
  <c r="J150" i="62"/>
  <c r="I147" i="67"/>
  <c r="H147" i="67"/>
  <c r="D147" i="83"/>
  <c r="B147" i="83" s="1"/>
  <c r="J154" i="22"/>
  <c r="J155" i="22" s="1"/>
  <c r="I155" i="22"/>
  <c r="I145" i="82"/>
  <c r="H145" i="82"/>
  <c r="G149" i="66"/>
  <c r="D150" i="66"/>
  <c r="B150" i="66" s="1"/>
  <c r="G152" i="64"/>
  <c r="D153" i="64"/>
  <c r="B153" i="64" s="1"/>
  <c r="G153" i="39"/>
  <c r="D154" i="39"/>
  <c r="E154" i="39"/>
  <c r="E155" i="39" s="1"/>
  <c r="J148" i="72"/>
  <c r="I143" i="90"/>
  <c r="H143" i="90"/>
  <c r="D147" i="80"/>
  <c r="B147" i="80" s="1"/>
  <c r="G146" i="80"/>
  <c r="E147" i="80"/>
  <c r="F147" i="80" s="1"/>
  <c r="D154" i="74"/>
  <c r="G153" i="74"/>
  <c r="J151" i="74"/>
  <c r="D143" i="93"/>
  <c r="B143" i="93" s="1"/>
  <c r="G142" i="93"/>
  <c r="E143" i="93"/>
  <c r="F143" i="93" s="1"/>
  <c r="H141" i="98"/>
  <c r="I141" i="98"/>
  <c r="J145" i="78"/>
  <c r="I155" i="32"/>
  <c r="J154" i="32"/>
  <c r="J155" i="32" s="1"/>
  <c r="J153" i="17"/>
  <c r="E147" i="75"/>
  <c r="F147" i="75" s="1"/>
  <c r="J150" i="64"/>
  <c r="D152" i="62"/>
  <c r="B152" i="62" s="1"/>
  <c r="G151" i="62"/>
  <c r="G146" i="86"/>
  <c r="D147" i="86"/>
  <c r="B147" i="86" s="1"/>
  <c r="H145" i="80"/>
  <c r="I145" i="80"/>
  <c r="I144" i="94"/>
  <c r="H144" i="94"/>
  <c r="H145" i="83"/>
  <c r="I145" i="83"/>
  <c r="H153" i="73"/>
  <c r="I153" i="73"/>
  <c r="H148" i="66"/>
  <c r="I148" i="66"/>
  <c r="J153" i="42"/>
  <c r="H151" i="64"/>
  <c r="I151" i="64"/>
  <c r="H152" i="39"/>
  <c r="I152" i="39"/>
  <c r="J152" i="39" s="1"/>
  <c r="D149" i="68"/>
  <c r="B149" i="68" s="1"/>
  <c r="G148" i="68"/>
  <c r="F154" i="3"/>
  <c r="G154" i="3" s="1"/>
  <c r="G149" i="72"/>
  <c r="D150" i="72"/>
  <c r="B150" i="72" s="1"/>
  <c r="H148" i="60"/>
  <c r="I148" i="60"/>
  <c r="H148" i="65"/>
  <c r="I148" i="65"/>
  <c r="H154" i="70"/>
  <c r="H155" i="70" s="1"/>
  <c r="I154" i="70"/>
  <c r="H144" i="88"/>
  <c r="I144" i="88"/>
  <c r="I141" i="97"/>
  <c r="H141" i="97"/>
  <c r="G150" i="53"/>
  <c r="D151" i="53"/>
  <c r="B151" i="53" s="1"/>
  <c r="H154" i="34"/>
  <c r="H155" i="34" s="1"/>
  <c r="I154" i="34"/>
  <c r="D150" i="61"/>
  <c r="B150" i="61" s="1"/>
  <c r="G149" i="61"/>
  <c r="J147" i="66"/>
  <c r="I146" i="75"/>
  <c r="H146" i="75"/>
  <c r="E154" i="73"/>
  <c r="E155" i="73" s="1"/>
  <c r="B154" i="73"/>
  <c r="H153" i="54"/>
  <c r="I153" i="54"/>
  <c r="I154" i="42"/>
  <c r="G146" i="85"/>
  <c r="D147" i="85"/>
  <c r="B147" i="85" s="1"/>
  <c r="I145" i="86"/>
  <c r="H145" i="86"/>
  <c r="G141" i="99"/>
  <c r="D142" i="99"/>
  <c r="E142" i="99"/>
  <c r="G144" i="91"/>
  <c r="D145" i="91"/>
  <c r="B145" i="91" s="1"/>
  <c r="D145" i="84"/>
  <c r="B145" i="84" s="1"/>
  <c r="B142" i="97"/>
  <c r="F142" i="97"/>
  <c r="G153" i="18"/>
  <c r="D154" i="18"/>
  <c r="E154" i="18" s="1"/>
  <c r="E155" i="18" s="1"/>
  <c r="I154" i="44"/>
  <c r="H154" i="44"/>
  <c r="H155" i="44" s="1"/>
  <c r="I152" i="74"/>
  <c r="H152" i="74"/>
  <c r="B142" i="98"/>
  <c r="F142" i="98"/>
  <c r="J145" i="76"/>
  <c r="I149" i="53"/>
  <c r="H149" i="53"/>
  <c r="E152" i="55"/>
  <c r="F152" i="55" s="1"/>
  <c r="I148" i="61"/>
  <c r="H148" i="61"/>
  <c r="J154" i="71"/>
  <c r="J155" i="71" s="1"/>
  <c r="I155" i="71"/>
  <c r="J152" i="54"/>
  <c r="J147" i="68"/>
  <c r="G147" i="77"/>
  <c r="D148" i="77"/>
  <c r="B148" i="77" s="1"/>
  <c r="J152" i="73"/>
  <c r="E154" i="54"/>
  <c r="E155" i="54" s="1"/>
  <c r="B154" i="54"/>
  <c r="H145" i="85"/>
  <c r="I145" i="85"/>
  <c r="H154" i="21"/>
  <c r="H155" i="21" s="1"/>
  <c r="I143" i="91"/>
  <c r="H143" i="91"/>
  <c r="H146" i="76"/>
  <c r="I146" i="76"/>
  <c r="H149" i="56"/>
  <c r="I149" i="56"/>
  <c r="D145" i="90"/>
  <c r="B145" i="90" s="1"/>
  <c r="G153" i="45"/>
  <c r="D154" i="45"/>
  <c r="E144" i="96"/>
  <c r="F144" i="96" s="1"/>
  <c r="D145" i="92"/>
  <c r="B145" i="92" s="1"/>
  <c r="G144" i="92"/>
  <c r="E144" i="89"/>
  <c r="F144" i="89" s="1"/>
  <c r="E149" i="65"/>
  <c r="F149" i="65" s="1"/>
  <c r="E147" i="76"/>
  <c r="F147" i="76" s="1"/>
  <c r="D145" i="87"/>
  <c r="B145" i="87" s="1"/>
  <c r="G144" i="87"/>
  <c r="J148" i="56"/>
  <c r="D147" i="78"/>
  <c r="B147" i="78" s="1"/>
  <c r="G146" i="78"/>
  <c r="E150" i="56"/>
  <c r="F150" i="56" s="1"/>
  <c r="J154" i="43"/>
  <c r="J155" i="43" s="1"/>
  <c r="I155" i="43"/>
  <c r="E147" i="79"/>
  <c r="F147" i="79" s="1"/>
  <c r="J152" i="45"/>
  <c r="I143" i="84"/>
  <c r="H143" i="84"/>
  <c r="J151" i="64" l="1"/>
  <c r="E150" i="63"/>
  <c r="F150" i="63" s="1"/>
  <c r="H154" i="41"/>
  <c r="H155" i="41" s="1"/>
  <c r="I154" i="41"/>
  <c r="E145" i="91"/>
  <c r="F145" i="91" s="1"/>
  <c r="E147" i="85"/>
  <c r="F147" i="85" s="1"/>
  <c r="F154" i="73"/>
  <c r="G154" i="73" s="1"/>
  <c r="H154" i="73" s="1"/>
  <c r="H155" i="73" s="1"/>
  <c r="D154" i="23"/>
  <c r="G153" i="23"/>
  <c r="G149" i="60"/>
  <c r="D151" i="57"/>
  <c r="G150" i="57"/>
  <c r="D151" i="58"/>
  <c r="G150" i="58"/>
  <c r="J148" i="61"/>
  <c r="H149" i="58"/>
  <c r="I149" i="58"/>
  <c r="B149" i="59"/>
  <c r="E149" i="59"/>
  <c r="F149" i="59" s="1"/>
  <c r="J146" i="79"/>
  <c r="E145" i="87"/>
  <c r="F145" i="87" s="1"/>
  <c r="D146" i="87" s="1"/>
  <c r="B146" i="87" s="1"/>
  <c r="J146" i="76"/>
  <c r="J150" i="46"/>
  <c r="I152" i="18"/>
  <c r="H152" i="18"/>
  <c r="B154" i="20"/>
  <c r="F154" i="20"/>
  <c r="G154" i="20" s="1"/>
  <c r="H153" i="20"/>
  <c r="I153" i="20"/>
  <c r="J148" i="66"/>
  <c r="E145" i="90"/>
  <c r="F145" i="90" s="1"/>
  <c r="G145" i="90" s="1"/>
  <c r="E151" i="53"/>
  <c r="F151" i="53" s="1"/>
  <c r="I148" i="59"/>
  <c r="H148" i="59"/>
  <c r="J152" i="74"/>
  <c r="E149" i="68"/>
  <c r="F149" i="68" s="1"/>
  <c r="J148" i="65"/>
  <c r="E145" i="92"/>
  <c r="F145" i="92" s="1"/>
  <c r="G145" i="92" s="1"/>
  <c r="J153" i="54"/>
  <c r="E147" i="83"/>
  <c r="F147" i="83" s="1"/>
  <c r="D148" i="83" s="1"/>
  <c r="E152" i="62"/>
  <c r="F152" i="62" s="1"/>
  <c r="D153" i="62" s="1"/>
  <c r="E150" i="66"/>
  <c r="F150" i="66" s="1"/>
  <c r="G150" i="66" s="1"/>
  <c r="I153" i="18"/>
  <c r="H153" i="18"/>
  <c r="G147" i="79"/>
  <c r="D148" i="79"/>
  <c r="B148" i="79" s="1"/>
  <c r="H144" i="92"/>
  <c r="I144" i="92"/>
  <c r="J149" i="56"/>
  <c r="H147" i="77"/>
  <c r="I147" i="77"/>
  <c r="D153" i="55"/>
  <c r="B153" i="55" s="1"/>
  <c r="G152" i="55"/>
  <c r="G142" i="97"/>
  <c r="D143" i="97"/>
  <c r="B143" i="97" s="1"/>
  <c r="J154" i="42"/>
  <c r="J155" i="42" s="1"/>
  <c r="I155" i="42"/>
  <c r="J146" i="75"/>
  <c r="J154" i="70"/>
  <c r="J155" i="70" s="1"/>
  <c r="I155" i="70"/>
  <c r="H149" i="72"/>
  <c r="I149" i="72"/>
  <c r="J149" i="72" s="1"/>
  <c r="I151" i="62"/>
  <c r="H151" i="62"/>
  <c r="I153" i="74"/>
  <c r="H153" i="74"/>
  <c r="H152" i="64"/>
  <c r="I152" i="64"/>
  <c r="G147" i="83"/>
  <c r="G146" i="82"/>
  <c r="D147" i="82"/>
  <c r="B147" i="82" s="1"/>
  <c r="J151" i="55"/>
  <c r="F142" i="99"/>
  <c r="B142" i="99"/>
  <c r="D152" i="53"/>
  <c r="B152" i="53" s="1"/>
  <c r="G151" i="53"/>
  <c r="E152" i="53"/>
  <c r="F152" i="53" s="1"/>
  <c r="E154" i="74"/>
  <c r="E155" i="74" s="1"/>
  <c r="B154" i="74"/>
  <c r="I146" i="83"/>
  <c r="H146" i="83"/>
  <c r="J154" i="21"/>
  <c r="J155" i="21" s="1"/>
  <c r="I155" i="21"/>
  <c r="H144" i="87"/>
  <c r="I144" i="87"/>
  <c r="G144" i="96"/>
  <c r="D145" i="96"/>
  <c r="B145" i="96" s="1"/>
  <c r="F154" i="54"/>
  <c r="G154" i="54" s="1"/>
  <c r="J149" i="53"/>
  <c r="E145" i="84"/>
  <c r="F145" i="84" s="1"/>
  <c r="I141" i="99"/>
  <c r="H141" i="99"/>
  <c r="E150" i="61"/>
  <c r="F150" i="61" s="1"/>
  <c r="D150" i="68"/>
  <c r="B150" i="68" s="1"/>
  <c r="G149" i="68"/>
  <c r="E150" i="68"/>
  <c r="F150" i="68" s="1"/>
  <c r="G143" i="93"/>
  <c r="D144" i="93"/>
  <c r="B144" i="93" s="1"/>
  <c r="G147" i="80"/>
  <c r="D148" i="80"/>
  <c r="B148" i="80" s="1"/>
  <c r="D146" i="88"/>
  <c r="B146" i="88" s="1"/>
  <c r="G145" i="88"/>
  <c r="G143" i="95"/>
  <c r="D144" i="95"/>
  <c r="B144" i="95" s="1"/>
  <c r="H154" i="3"/>
  <c r="H155" i="3" s="1"/>
  <c r="I154" i="3"/>
  <c r="G150" i="56"/>
  <c r="D151" i="56"/>
  <c r="B151" i="56" s="1"/>
  <c r="E154" i="45"/>
  <c r="E155" i="45" s="1"/>
  <c r="B154" i="45"/>
  <c r="I144" i="84"/>
  <c r="H144" i="84"/>
  <c r="H149" i="61"/>
  <c r="I149" i="61"/>
  <c r="I150" i="53"/>
  <c r="H150" i="53"/>
  <c r="H148" i="68"/>
  <c r="I148" i="68"/>
  <c r="D148" i="75"/>
  <c r="B148" i="75" s="1"/>
  <c r="G147" i="75"/>
  <c r="H142" i="93"/>
  <c r="I142" i="93"/>
  <c r="I146" i="80"/>
  <c r="H146" i="80"/>
  <c r="H149" i="66"/>
  <c r="I149" i="66"/>
  <c r="G145" i="94"/>
  <c r="D146" i="94"/>
  <c r="B146" i="94" s="1"/>
  <c r="G148" i="67"/>
  <c r="D149" i="67"/>
  <c r="B149" i="67" s="1"/>
  <c r="H142" i="95"/>
  <c r="I142" i="95"/>
  <c r="G147" i="76"/>
  <c r="D148" i="76"/>
  <c r="B148" i="76" s="1"/>
  <c r="H153" i="45"/>
  <c r="I153" i="45"/>
  <c r="D143" i="98"/>
  <c r="B143" i="98" s="1"/>
  <c r="G142" i="98"/>
  <c r="J148" i="60"/>
  <c r="J153" i="73"/>
  <c r="E147" i="86"/>
  <c r="F147" i="86" s="1"/>
  <c r="B154" i="39"/>
  <c r="F154" i="39"/>
  <c r="G154" i="39" s="1"/>
  <c r="J147" i="67"/>
  <c r="D152" i="46"/>
  <c r="B152" i="46" s="1"/>
  <c r="G151" i="46"/>
  <c r="D151" i="63"/>
  <c r="B151" i="63" s="1"/>
  <c r="G150" i="63"/>
  <c r="I144" i="90"/>
  <c r="H144" i="90"/>
  <c r="H146" i="85"/>
  <c r="I146" i="85"/>
  <c r="J154" i="44"/>
  <c r="J155" i="44" s="1"/>
  <c r="I155" i="44"/>
  <c r="G149" i="65"/>
  <c r="D150" i="65"/>
  <c r="B150" i="65" s="1"/>
  <c r="G145" i="91"/>
  <c r="D146" i="91"/>
  <c r="B146" i="91" s="1"/>
  <c r="G147" i="85"/>
  <c r="D148" i="85"/>
  <c r="B148" i="85" s="1"/>
  <c r="E150" i="60"/>
  <c r="F150" i="60" s="1"/>
  <c r="H153" i="39"/>
  <c r="I153" i="39"/>
  <c r="H154" i="17"/>
  <c r="H155" i="17" s="1"/>
  <c r="I154" i="17"/>
  <c r="E146" i="81"/>
  <c r="F146" i="81" s="1"/>
  <c r="H144" i="91"/>
  <c r="I144" i="91"/>
  <c r="J154" i="34"/>
  <c r="J155" i="34" s="1"/>
  <c r="I155" i="34"/>
  <c r="E147" i="78"/>
  <c r="F147" i="78" s="1"/>
  <c r="D146" i="90"/>
  <c r="B146" i="90" s="1"/>
  <c r="H146" i="78"/>
  <c r="I146" i="78"/>
  <c r="G144" i="89"/>
  <c r="D145" i="89"/>
  <c r="B145" i="89" s="1"/>
  <c r="E148" i="77"/>
  <c r="F148" i="77" s="1"/>
  <c r="B154" i="18"/>
  <c r="F154" i="18"/>
  <c r="G154" i="18" s="1"/>
  <c r="E150" i="72"/>
  <c r="F150" i="72" s="1"/>
  <c r="H146" i="86"/>
  <c r="I146" i="86"/>
  <c r="I149" i="60"/>
  <c r="H149" i="60"/>
  <c r="E153" i="64"/>
  <c r="F153" i="64" s="1"/>
  <c r="I145" i="81"/>
  <c r="H145" i="81"/>
  <c r="I149" i="63"/>
  <c r="H149" i="63"/>
  <c r="B148" i="83" l="1"/>
  <c r="E148" i="83"/>
  <c r="F148" i="83" s="1"/>
  <c r="E154" i="23"/>
  <c r="E155" i="23" s="1"/>
  <c r="B154" i="23"/>
  <c r="F154" i="23"/>
  <c r="G154" i="23" s="1"/>
  <c r="H150" i="58"/>
  <c r="I150" i="58"/>
  <c r="J150" i="58" s="1"/>
  <c r="J153" i="39"/>
  <c r="B151" i="58"/>
  <c r="E151" i="58"/>
  <c r="F151" i="58" s="1"/>
  <c r="G145" i="87"/>
  <c r="I150" i="57"/>
  <c r="J150" i="57" s="1"/>
  <c r="H150" i="57"/>
  <c r="I155" i="41"/>
  <c r="J154" i="41"/>
  <c r="J155" i="41" s="1"/>
  <c r="B151" i="57"/>
  <c r="E151" i="57"/>
  <c r="F151" i="57" s="1"/>
  <c r="I154" i="73"/>
  <c r="J149" i="66"/>
  <c r="J148" i="68"/>
  <c r="J148" i="59"/>
  <c r="J149" i="58"/>
  <c r="I153" i="23"/>
  <c r="J153" i="23" s="1"/>
  <c r="H153" i="23"/>
  <c r="J147" i="77"/>
  <c r="J152" i="18"/>
  <c r="E146" i="88"/>
  <c r="F146" i="88" s="1"/>
  <c r="D147" i="88" s="1"/>
  <c r="E143" i="97"/>
  <c r="F143" i="97" s="1"/>
  <c r="J153" i="20"/>
  <c r="I155" i="20"/>
  <c r="J150" i="53"/>
  <c r="E153" i="55"/>
  <c r="F153" i="55" s="1"/>
  <c r="I154" i="20"/>
  <c r="H154" i="20"/>
  <c r="H155" i="20" s="1"/>
  <c r="E145" i="89"/>
  <c r="F145" i="89" s="1"/>
  <c r="E151" i="63"/>
  <c r="F151" i="63" s="1"/>
  <c r="G149" i="59"/>
  <c r="D150" i="59"/>
  <c r="B150" i="59" s="1"/>
  <c r="E150" i="59"/>
  <c r="F150" i="59" s="1"/>
  <c r="B153" i="62"/>
  <c r="E153" i="62"/>
  <c r="F153" i="62" s="1"/>
  <c r="E151" i="56"/>
  <c r="F151" i="56" s="1"/>
  <c r="G151" i="56" s="1"/>
  <c r="D146" i="92"/>
  <c r="B146" i="92" s="1"/>
  <c r="J153" i="45"/>
  <c r="D151" i="66"/>
  <c r="E148" i="80"/>
  <c r="F148" i="80" s="1"/>
  <c r="D149" i="80" s="1"/>
  <c r="B149" i="80" s="1"/>
  <c r="G152" i="62"/>
  <c r="E146" i="91"/>
  <c r="F146" i="91" s="1"/>
  <c r="E144" i="95"/>
  <c r="F144" i="95" s="1"/>
  <c r="J146" i="78"/>
  <c r="J154" i="73"/>
  <c r="J155" i="73" s="1"/>
  <c r="I155" i="73"/>
  <c r="E150" i="65"/>
  <c r="F150" i="65" s="1"/>
  <c r="H151" i="46"/>
  <c r="I151" i="46"/>
  <c r="H143" i="95"/>
  <c r="I143" i="95"/>
  <c r="E144" i="93"/>
  <c r="F144" i="93" s="1"/>
  <c r="H150" i="66"/>
  <c r="I150" i="66"/>
  <c r="J150" i="66" s="1"/>
  <c r="G142" i="99"/>
  <c r="D143" i="99"/>
  <c r="B143" i="99" s="1"/>
  <c r="J152" i="64"/>
  <c r="G153" i="55"/>
  <c r="D154" i="55"/>
  <c r="E148" i="79"/>
  <c r="F148" i="79" s="1"/>
  <c r="G150" i="72"/>
  <c r="D151" i="72"/>
  <c r="B151" i="72" s="1"/>
  <c r="H154" i="18"/>
  <c r="H155" i="18" s="1"/>
  <c r="I154" i="18"/>
  <c r="E146" i="90"/>
  <c r="F146" i="90" s="1"/>
  <c r="D147" i="81"/>
  <c r="B147" i="81" s="1"/>
  <c r="G146" i="81"/>
  <c r="E148" i="85"/>
  <c r="F148" i="85" s="1"/>
  <c r="I149" i="65"/>
  <c r="H149" i="65"/>
  <c r="H145" i="92"/>
  <c r="I145" i="92"/>
  <c r="E143" i="98"/>
  <c r="F143" i="98" s="1"/>
  <c r="E146" i="94"/>
  <c r="F146" i="94" s="1"/>
  <c r="J149" i="61"/>
  <c r="G146" i="88"/>
  <c r="I143" i="93"/>
  <c r="H143" i="93"/>
  <c r="F154" i="74"/>
  <c r="G154" i="74" s="1"/>
  <c r="E147" i="82"/>
  <c r="F147" i="82" s="1"/>
  <c r="J153" i="74"/>
  <c r="I147" i="79"/>
  <c r="H147" i="79"/>
  <c r="J149" i="63"/>
  <c r="I147" i="76"/>
  <c r="H147" i="76"/>
  <c r="D146" i="84"/>
  <c r="B146" i="84" s="1"/>
  <c r="G145" i="84"/>
  <c r="H152" i="55"/>
  <c r="I152" i="55"/>
  <c r="H154" i="39"/>
  <c r="H155" i="39" s="1"/>
  <c r="I154" i="39"/>
  <c r="I142" i="98"/>
  <c r="H142" i="98"/>
  <c r="E148" i="75"/>
  <c r="F148" i="75" s="1"/>
  <c r="I150" i="56"/>
  <c r="H150" i="56"/>
  <c r="I145" i="88"/>
  <c r="H145" i="88"/>
  <c r="G150" i="68"/>
  <c r="D151" i="68"/>
  <c r="B151" i="68" s="1"/>
  <c r="D154" i="62"/>
  <c r="E154" i="62" s="1"/>
  <c r="E155" i="62" s="1"/>
  <c r="G153" i="62"/>
  <c r="I145" i="90"/>
  <c r="H145" i="90"/>
  <c r="J154" i="17"/>
  <c r="J155" i="17" s="1"/>
  <c r="I155" i="17"/>
  <c r="D154" i="64"/>
  <c r="G153" i="64"/>
  <c r="D149" i="77"/>
  <c r="B149" i="77" s="1"/>
  <c r="G148" i="77"/>
  <c r="I147" i="85"/>
  <c r="H147" i="85"/>
  <c r="G151" i="63"/>
  <c r="D152" i="63"/>
  <c r="B152" i="63" s="1"/>
  <c r="I145" i="94"/>
  <c r="H145" i="94"/>
  <c r="I147" i="75"/>
  <c r="H147" i="75"/>
  <c r="J147" i="75" s="1"/>
  <c r="J154" i="3"/>
  <c r="J155" i="3" s="1"/>
  <c r="I155" i="3"/>
  <c r="I149" i="68"/>
  <c r="H149" i="68"/>
  <c r="E146" i="87"/>
  <c r="F146" i="87" s="1"/>
  <c r="D153" i="53"/>
  <c r="B153" i="53" s="1"/>
  <c r="G152" i="53"/>
  <c r="I146" i="82"/>
  <c r="H146" i="82"/>
  <c r="J151" i="62"/>
  <c r="H152" i="62"/>
  <c r="I152" i="62"/>
  <c r="H150" i="63"/>
  <c r="I150" i="63"/>
  <c r="J150" i="63" s="1"/>
  <c r="G147" i="86"/>
  <c r="D148" i="86"/>
  <c r="B148" i="86" s="1"/>
  <c r="H145" i="87"/>
  <c r="I145" i="87"/>
  <c r="H151" i="53"/>
  <c r="I151" i="53"/>
  <c r="D149" i="83"/>
  <c r="B149" i="83" s="1"/>
  <c r="G148" i="83"/>
  <c r="D144" i="97"/>
  <c r="B144" i="97" s="1"/>
  <c r="G143" i="97"/>
  <c r="H144" i="96"/>
  <c r="I144" i="96"/>
  <c r="G145" i="89"/>
  <c r="D146" i="89"/>
  <c r="B146" i="89" s="1"/>
  <c r="G146" i="91"/>
  <c r="D147" i="91"/>
  <c r="B147" i="91" s="1"/>
  <c r="J149" i="60"/>
  <c r="F154" i="45"/>
  <c r="G154" i="45" s="1"/>
  <c r="G144" i="95"/>
  <c r="D145" i="95"/>
  <c r="B145" i="95" s="1"/>
  <c r="D151" i="61"/>
  <c r="B151" i="61" s="1"/>
  <c r="G150" i="61"/>
  <c r="H154" i="54"/>
  <c r="H155" i="54" s="1"/>
  <c r="I154" i="54"/>
  <c r="I147" i="83"/>
  <c r="H147" i="83"/>
  <c r="H148" i="67"/>
  <c r="I148" i="67"/>
  <c r="G147" i="78"/>
  <c r="D148" i="78"/>
  <c r="B148" i="78" s="1"/>
  <c r="E148" i="78"/>
  <c r="F148" i="78" s="1"/>
  <c r="H144" i="89"/>
  <c r="I144" i="89"/>
  <c r="D151" i="60"/>
  <c r="B151" i="60" s="1"/>
  <c r="G150" i="60"/>
  <c r="H145" i="91"/>
  <c r="I145" i="91"/>
  <c r="E152" i="46"/>
  <c r="F152" i="46" s="1"/>
  <c r="E148" i="76"/>
  <c r="F148" i="76" s="1"/>
  <c r="E149" i="67"/>
  <c r="F149" i="67" s="1"/>
  <c r="I147" i="80"/>
  <c r="H147" i="80"/>
  <c r="E145" i="96"/>
  <c r="F145" i="96" s="1"/>
  <c r="H142" i="97"/>
  <c r="I142" i="97"/>
  <c r="J153" i="18"/>
  <c r="B147" i="88" l="1"/>
  <c r="E147" i="88"/>
  <c r="F147" i="88" s="1"/>
  <c r="E147" i="91"/>
  <c r="F147" i="91" s="1"/>
  <c r="J151" i="53"/>
  <c r="D152" i="56"/>
  <c r="B152" i="56" s="1"/>
  <c r="H154" i="23"/>
  <c r="H155" i="23" s="1"/>
  <c r="I154" i="23"/>
  <c r="G151" i="58"/>
  <c r="D152" i="58"/>
  <c r="G151" i="57"/>
  <c r="D152" i="57"/>
  <c r="B152" i="57" s="1"/>
  <c r="E152" i="57"/>
  <c r="F152" i="57" s="1"/>
  <c r="E144" i="97"/>
  <c r="F144" i="97" s="1"/>
  <c r="G150" i="59"/>
  <c r="D151" i="59"/>
  <c r="B151" i="59" s="1"/>
  <c r="H149" i="59"/>
  <c r="I149" i="59"/>
  <c r="J151" i="46"/>
  <c r="J154" i="20"/>
  <c r="J155" i="20" s="1"/>
  <c r="E147" i="81"/>
  <c r="F147" i="81" s="1"/>
  <c r="G147" i="81" s="1"/>
  <c r="J150" i="56"/>
  <c r="J152" i="62"/>
  <c r="G148" i="80"/>
  <c r="H148" i="80" s="1"/>
  <c r="E146" i="92"/>
  <c r="F146" i="92" s="1"/>
  <c r="B151" i="66"/>
  <c r="E151" i="66"/>
  <c r="F151" i="66" s="1"/>
  <c r="E149" i="80"/>
  <c r="F149" i="80" s="1"/>
  <c r="G149" i="80" s="1"/>
  <c r="E151" i="61"/>
  <c r="F151" i="61" s="1"/>
  <c r="G151" i="61" s="1"/>
  <c r="E151" i="68"/>
  <c r="F151" i="68" s="1"/>
  <c r="G151" i="68" s="1"/>
  <c r="J147" i="76"/>
  <c r="J149" i="65"/>
  <c r="E151" i="72"/>
  <c r="F151" i="72" s="1"/>
  <c r="D152" i="72" s="1"/>
  <c r="B152" i="72" s="1"/>
  <c r="I150" i="61"/>
  <c r="H150" i="61"/>
  <c r="H143" i="97"/>
  <c r="I143" i="97"/>
  <c r="I151" i="63"/>
  <c r="H151" i="63"/>
  <c r="B154" i="64"/>
  <c r="J147" i="79"/>
  <c r="H146" i="88"/>
  <c r="I146" i="88"/>
  <c r="E143" i="99"/>
  <c r="F143" i="99" s="1"/>
  <c r="H152" i="53"/>
  <c r="I152" i="53"/>
  <c r="G148" i="75"/>
  <c r="D149" i="75"/>
  <c r="B149" i="75" s="1"/>
  <c r="D150" i="80"/>
  <c r="B150" i="80" s="1"/>
  <c r="D147" i="87"/>
  <c r="B147" i="87" s="1"/>
  <c r="G146" i="87"/>
  <c r="G151" i="72"/>
  <c r="D145" i="97"/>
  <c r="B145" i="97" s="1"/>
  <c r="G144" i="97"/>
  <c r="I145" i="84"/>
  <c r="H145" i="84"/>
  <c r="D148" i="88"/>
  <c r="B148" i="88" s="1"/>
  <c r="G147" i="88"/>
  <c r="J154" i="18"/>
  <c r="J155" i="18" s="1"/>
  <c r="I155" i="18"/>
  <c r="G149" i="67"/>
  <c r="D150" i="67"/>
  <c r="B150" i="67" s="1"/>
  <c r="H146" i="91"/>
  <c r="I146" i="91"/>
  <c r="G148" i="76"/>
  <c r="D149" i="76"/>
  <c r="B149" i="76" s="1"/>
  <c r="E145" i="95"/>
  <c r="F145" i="95" s="1"/>
  <c r="E146" i="89"/>
  <c r="F146" i="89" s="1"/>
  <c r="E149" i="83"/>
  <c r="F149" i="83" s="1"/>
  <c r="H151" i="56"/>
  <c r="I151" i="56"/>
  <c r="J151" i="56" s="1"/>
  <c r="H150" i="68"/>
  <c r="I150" i="68"/>
  <c r="J154" i="39"/>
  <c r="J155" i="39" s="1"/>
  <c r="I155" i="39"/>
  <c r="D148" i="82"/>
  <c r="B148" i="82" s="1"/>
  <c r="G147" i="82"/>
  <c r="D149" i="85"/>
  <c r="B149" i="85" s="1"/>
  <c r="G148" i="85"/>
  <c r="E149" i="85"/>
  <c r="F149" i="85" s="1"/>
  <c r="H142" i="99"/>
  <c r="I142" i="99"/>
  <c r="G147" i="91"/>
  <c r="D148" i="91"/>
  <c r="B148" i="91" s="1"/>
  <c r="G148" i="78"/>
  <c r="D149" i="78"/>
  <c r="B149" i="78" s="1"/>
  <c r="E149" i="78"/>
  <c r="F149" i="78" s="1"/>
  <c r="H148" i="83"/>
  <c r="I148" i="83"/>
  <c r="E149" i="77"/>
  <c r="F149" i="77" s="1"/>
  <c r="H154" i="74"/>
  <c r="H155" i="74" s="1"/>
  <c r="I154" i="74"/>
  <c r="G146" i="94"/>
  <c r="D147" i="94"/>
  <c r="B147" i="94" s="1"/>
  <c r="D148" i="81"/>
  <c r="B148" i="81" s="1"/>
  <c r="I150" i="72"/>
  <c r="H150" i="72"/>
  <c r="D151" i="65"/>
  <c r="B151" i="65" s="1"/>
  <c r="G150" i="65"/>
  <c r="I144" i="95"/>
  <c r="H144" i="95"/>
  <c r="H145" i="89"/>
  <c r="I145" i="89"/>
  <c r="E148" i="86"/>
  <c r="F148" i="86" s="1"/>
  <c r="J149" i="68"/>
  <c r="I148" i="77"/>
  <c r="H148" i="77"/>
  <c r="H153" i="62"/>
  <c r="I153" i="62"/>
  <c r="J152" i="55"/>
  <c r="H146" i="81"/>
  <c r="I146" i="81"/>
  <c r="D149" i="79"/>
  <c r="B149" i="79" s="1"/>
  <c r="G148" i="79"/>
  <c r="I153" i="64"/>
  <c r="H153" i="64"/>
  <c r="G152" i="46"/>
  <c r="D153" i="46"/>
  <c r="B153" i="46" s="1"/>
  <c r="H147" i="78"/>
  <c r="I147" i="78"/>
  <c r="H154" i="45"/>
  <c r="H155" i="45" s="1"/>
  <c r="I154" i="45"/>
  <c r="G143" i="98"/>
  <c r="D144" i="98"/>
  <c r="B144" i="98" s="1"/>
  <c r="E154" i="55"/>
  <c r="E155" i="55" s="1"/>
  <c r="B154" i="55"/>
  <c r="D145" i="93"/>
  <c r="B145" i="93" s="1"/>
  <c r="G144" i="93"/>
  <c r="I150" i="60"/>
  <c r="H150" i="60"/>
  <c r="J154" i="54"/>
  <c r="J155" i="54" s="1"/>
  <c r="I155" i="54"/>
  <c r="B154" i="62"/>
  <c r="F154" i="62"/>
  <c r="G154" i="62" s="1"/>
  <c r="D146" i="96"/>
  <c r="B146" i="96" s="1"/>
  <c r="G145" i="96"/>
  <c r="E146" i="96"/>
  <c r="F146" i="96" s="1"/>
  <c r="E151" i="60"/>
  <c r="F151" i="60" s="1"/>
  <c r="J148" i="67"/>
  <c r="I147" i="86"/>
  <c r="H147" i="86"/>
  <c r="E153" i="53"/>
  <c r="F153" i="53" s="1"/>
  <c r="E152" i="63"/>
  <c r="F152" i="63" s="1"/>
  <c r="E154" i="64"/>
  <c r="E155" i="64" s="1"/>
  <c r="E146" i="84"/>
  <c r="F146" i="84" s="1"/>
  <c r="D147" i="90"/>
  <c r="B147" i="90" s="1"/>
  <c r="G146" i="90"/>
  <c r="I153" i="55"/>
  <c r="H153" i="55"/>
  <c r="I155" i="23" l="1"/>
  <c r="J154" i="23"/>
  <c r="J155" i="23" s="1"/>
  <c r="D152" i="68"/>
  <c r="B152" i="68" s="1"/>
  <c r="G152" i="57"/>
  <c r="D153" i="57"/>
  <c r="B153" i="57" s="1"/>
  <c r="E153" i="57"/>
  <c r="F153" i="57" s="1"/>
  <c r="D152" i="61"/>
  <c r="B152" i="61" s="1"/>
  <c r="E152" i="56"/>
  <c r="F152" i="56" s="1"/>
  <c r="H151" i="57"/>
  <c r="I151" i="57"/>
  <c r="J151" i="57" s="1"/>
  <c r="H151" i="58"/>
  <c r="I151" i="58"/>
  <c r="J149" i="59"/>
  <c r="B152" i="58"/>
  <c r="E152" i="58"/>
  <c r="F152" i="58" s="1"/>
  <c r="J150" i="60"/>
  <c r="H150" i="59"/>
  <c r="I150" i="59"/>
  <c r="J150" i="59" s="1"/>
  <c r="E144" i="98"/>
  <c r="F144" i="98" s="1"/>
  <c r="E148" i="81"/>
  <c r="F148" i="81" s="1"/>
  <c r="I148" i="80"/>
  <c r="E153" i="46"/>
  <c r="F153" i="46" s="1"/>
  <c r="G153" i="46" s="1"/>
  <c r="E148" i="88"/>
  <c r="F148" i="88" s="1"/>
  <c r="D149" i="88" s="1"/>
  <c r="B149" i="88" s="1"/>
  <c r="E151" i="59"/>
  <c r="F151" i="59" s="1"/>
  <c r="J153" i="64"/>
  <c r="E150" i="80"/>
  <c r="F150" i="80" s="1"/>
  <c r="G151" i="66"/>
  <c r="D152" i="66"/>
  <c r="E152" i="72"/>
  <c r="F152" i="72" s="1"/>
  <c r="D153" i="72" s="1"/>
  <c r="B153" i="72" s="1"/>
  <c r="D147" i="92"/>
  <c r="B147" i="92" s="1"/>
  <c r="G146" i="92"/>
  <c r="J153" i="62"/>
  <c r="E147" i="87"/>
  <c r="F147" i="87" s="1"/>
  <c r="E152" i="68"/>
  <c r="F152" i="68" s="1"/>
  <c r="E150" i="67"/>
  <c r="F150" i="67" s="1"/>
  <c r="G150" i="67" s="1"/>
  <c r="I145" i="96"/>
  <c r="H145" i="96"/>
  <c r="E147" i="90"/>
  <c r="F147" i="90" s="1"/>
  <c r="I144" i="93"/>
  <c r="H144" i="93"/>
  <c r="I150" i="65"/>
  <c r="H150" i="65"/>
  <c r="H147" i="82"/>
  <c r="I147" i="82"/>
  <c r="G149" i="83"/>
  <c r="D150" i="83"/>
  <c r="B150" i="83" s="1"/>
  <c r="F154" i="64"/>
  <c r="G154" i="64" s="1"/>
  <c r="I147" i="91"/>
  <c r="H147" i="91"/>
  <c r="D148" i="87"/>
  <c r="B148" i="87" s="1"/>
  <c r="G147" i="87"/>
  <c r="H148" i="75"/>
  <c r="I148" i="75"/>
  <c r="F154" i="55"/>
  <c r="G154" i="55" s="1"/>
  <c r="J154" i="74"/>
  <c r="J155" i="74" s="1"/>
  <c r="I155" i="74"/>
  <c r="D146" i="95"/>
  <c r="B146" i="95" s="1"/>
  <c r="G145" i="95"/>
  <c r="H146" i="87"/>
  <c r="I146" i="87"/>
  <c r="G152" i="68"/>
  <c r="D153" i="68"/>
  <c r="B153" i="68" s="1"/>
  <c r="G146" i="89"/>
  <c r="D147" i="89"/>
  <c r="B147" i="89" s="1"/>
  <c r="G146" i="84"/>
  <c r="D147" i="84"/>
  <c r="B147" i="84" s="1"/>
  <c r="D152" i="60"/>
  <c r="B152" i="60" s="1"/>
  <c r="G151" i="60"/>
  <c r="I152" i="46"/>
  <c r="H152" i="46"/>
  <c r="J148" i="77"/>
  <c r="J150" i="72"/>
  <c r="H149" i="67"/>
  <c r="I149" i="67"/>
  <c r="E145" i="97"/>
  <c r="F145" i="97" s="1"/>
  <c r="I151" i="68"/>
  <c r="H151" i="68"/>
  <c r="J151" i="63"/>
  <c r="D150" i="85"/>
  <c r="B150" i="85" s="1"/>
  <c r="G149" i="85"/>
  <c r="J150" i="68"/>
  <c r="E149" i="76"/>
  <c r="F149" i="76" s="1"/>
  <c r="I144" i="97"/>
  <c r="H144" i="97"/>
  <c r="G150" i="80"/>
  <c r="D151" i="80"/>
  <c r="B151" i="80" s="1"/>
  <c r="J152" i="53"/>
  <c r="I146" i="90"/>
  <c r="H146" i="90"/>
  <c r="I146" i="94"/>
  <c r="H146" i="94"/>
  <c r="I148" i="85"/>
  <c r="H148" i="85"/>
  <c r="H149" i="80"/>
  <c r="I149" i="80"/>
  <c r="D154" i="46"/>
  <c r="D149" i="81"/>
  <c r="B149" i="81" s="1"/>
  <c r="G148" i="81"/>
  <c r="D150" i="78"/>
  <c r="B150" i="78" s="1"/>
  <c r="G149" i="78"/>
  <c r="J154" i="45"/>
  <c r="J155" i="45" s="1"/>
  <c r="I155" i="45"/>
  <c r="E149" i="79"/>
  <c r="F149" i="79" s="1"/>
  <c r="I151" i="61"/>
  <c r="H151" i="61"/>
  <c r="H147" i="81"/>
  <c r="I147" i="81"/>
  <c r="H148" i="78"/>
  <c r="I148" i="78"/>
  <c r="H148" i="76"/>
  <c r="I148" i="76"/>
  <c r="D144" i="99"/>
  <c r="B144" i="99" s="1"/>
  <c r="G143" i="99"/>
  <c r="G146" i="96"/>
  <c r="D147" i="96"/>
  <c r="B147" i="96" s="1"/>
  <c r="D145" i="98"/>
  <c r="B145" i="98" s="1"/>
  <c r="G144" i="98"/>
  <c r="G152" i="63"/>
  <c r="D153" i="63"/>
  <c r="B153" i="63" s="1"/>
  <c r="J153" i="55"/>
  <c r="G153" i="53"/>
  <c r="D154" i="53"/>
  <c r="H154" i="62"/>
  <c r="H155" i="62" s="1"/>
  <c r="I154" i="62"/>
  <c r="E145" i="93"/>
  <c r="F145" i="93" s="1"/>
  <c r="H143" i="98"/>
  <c r="I143" i="98"/>
  <c r="J147" i="78"/>
  <c r="H148" i="79"/>
  <c r="I148" i="79"/>
  <c r="D149" i="86"/>
  <c r="B149" i="86" s="1"/>
  <c r="G148" i="86"/>
  <c r="E151" i="65"/>
  <c r="F151" i="65" s="1"/>
  <c r="E147" i="94"/>
  <c r="F147" i="94" s="1"/>
  <c r="G149" i="77"/>
  <c r="D150" i="77"/>
  <c r="B150" i="77" s="1"/>
  <c r="E148" i="91"/>
  <c r="F148" i="91" s="1"/>
  <c r="E148" i="82"/>
  <c r="F148" i="82" s="1"/>
  <c r="H147" i="88"/>
  <c r="I147" i="88"/>
  <c r="I151" i="72"/>
  <c r="H151" i="72"/>
  <c r="E149" i="75"/>
  <c r="F149" i="75" s="1"/>
  <c r="J150" i="61"/>
  <c r="G152" i="56" l="1"/>
  <c r="D153" i="56"/>
  <c r="G152" i="58"/>
  <c r="D153" i="58"/>
  <c r="B153" i="58" s="1"/>
  <c r="D154" i="57"/>
  <c r="G153" i="57"/>
  <c r="E153" i="63"/>
  <c r="F153" i="63" s="1"/>
  <c r="G153" i="63" s="1"/>
  <c r="E152" i="61"/>
  <c r="F152" i="61" s="1"/>
  <c r="J151" i="58"/>
  <c r="I152" i="57"/>
  <c r="H152" i="57"/>
  <c r="G148" i="88"/>
  <c r="J151" i="61"/>
  <c r="E153" i="58"/>
  <c r="F153" i="58" s="1"/>
  <c r="J152" i="46"/>
  <c r="D151" i="67"/>
  <c r="B151" i="67" s="1"/>
  <c r="G152" i="72"/>
  <c r="E153" i="68"/>
  <c r="F153" i="68" s="1"/>
  <c r="G151" i="59"/>
  <c r="D152" i="59"/>
  <c r="B152" i="59" s="1"/>
  <c r="H146" i="92"/>
  <c r="I146" i="92"/>
  <c r="E152" i="60"/>
  <c r="F152" i="60" s="1"/>
  <c r="B152" i="66"/>
  <c r="E152" i="66"/>
  <c r="F152" i="66" s="1"/>
  <c r="E150" i="77"/>
  <c r="F150" i="77" s="1"/>
  <c r="E153" i="72"/>
  <c r="F153" i="72" s="1"/>
  <c r="G153" i="72" s="1"/>
  <c r="J148" i="78"/>
  <c r="E149" i="81"/>
  <c r="F149" i="81" s="1"/>
  <c r="D150" i="81" s="1"/>
  <c r="B150" i="81" s="1"/>
  <c r="I151" i="66"/>
  <c r="J151" i="66" s="1"/>
  <c r="H151" i="66"/>
  <c r="J148" i="75"/>
  <c r="E147" i="96"/>
  <c r="F147" i="96" s="1"/>
  <c r="G147" i="96" s="1"/>
  <c r="E149" i="88"/>
  <c r="F149" i="88" s="1"/>
  <c r="G149" i="88" s="1"/>
  <c r="E146" i="95"/>
  <c r="F146" i="95" s="1"/>
  <c r="G146" i="95" s="1"/>
  <c r="E147" i="92"/>
  <c r="F147" i="92" s="1"/>
  <c r="D148" i="94"/>
  <c r="B148" i="94" s="1"/>
  <c r="G147" i="94"/>
  <c r="G151" i="65"/>
  <c r="D152" i="65"/>
  <c r="B152" i="65" s="1"/>
  <c r="J151" i="72"/>
  <c r="I149" i="77"/>
  <c r="H149" i="77"/>
  <c r="J148" i="79"/>
  <c r="E154" i="53"/>
  <c r="E155" i="53" s="1"/>
  <c r="B154" i="53"/>
  <c r="E145" i="98"/>
  <c r="F145" i="98" s="1"/>
  <c r="H149" i="78"/>
  <c r="I149" i="78"/>
  <c r="J149" i="78" s="1"/>
  <c r="E151" i="80"/>
  <c r="F151" i="80" s="1"/>
  <c r="I149" i="85"/>
  <c r="H149" i="85"/>
  <c r="H154" i="55"/>
  <c r="H155" i="55" s="1"/>
  <c r="I154" i="55"/>
  <c r="I150" i="67"/>
  <c r="H150" i="67"/>
  <c r="H153" i="53"/>
  <c r="I153" i="53"/>
  <c r="I152" i="72"/>
  <c r="H152" i="72"/>
  <c r="I150" i="80"/>
  <c r="H150" i="80"/>
  <c r="E147" i="89"/>
  <c r="F147" i="89" s="1"/>
  <c r="J150" i="65"/>
  <c r="H144" i="98"/>
  <c r="I144" i="98"/>
  <c r="E149" i="86"/>
  <c r="F149" i="86" s="1"/>
  <c r="I148" i="81"/>
  <c r="H148" i="81"/>
  <c r="I145" i="95"/>
  <c r="H145" i="95"/>
  <c r="E148" i="87"/>
  <c r="F148" i="87" s="1"/>
  <c r="H154" i="64"/>
  <c r="H155" i="64" s="1"/>
  <c r="I154" i="64"/>
  <c r="H146" i="84"/>
  <c r="I146" i="84"/>
  <c r="G148" i="82"/>
  <c r="D149" i="82"/>
  <c r="B149" i="82" s="1"/>
  <c r="I148" i="86"/>
  <c r="H148" i="86"/>
  <c r="G149" i="79"/>
  <c r="D150" i="79"/>
  <c r="B150" i="79" s="1"/>
  <c r="J151" i="68"/>
  <c r="D153" i="60"/>
  <c r="B153" i="60" s="1"/>
  <c r="G152" i="60"/>
  <c r="I146" i="89"/>
  <c r="H146" i="89"/>
  <c r="H147" i="87"/>
  <c r="I147" i="87"/>
  <c r="E150" i="83"/>
  <c r="F150" i="83" s="1"/>
  <c r="E154" i="46"/>
  <c r="E155" i="46" s="1"/>
  <c r="B154" i="46"/>
  <c r="D150" i="76"/>
  <c r="B150" i="76" s="1"/>
  <c r="G149" i="76"/>
  <c r="I151" i="60"/>
  <c r="H151" i="60"/>
  <c r="D154" i="68"/>
  <c r="E154" i="68" s="1"/>
  <c r="E155" i="68" s="1"/>
  <c r="G153" i="68"/>
  <c r="G147" i="90"/>
  <c r="D148" i="90"/>
  <c r="B148" i="90" s="1"/>
  <c r="D149" i="91"/>
  <c r="B149" i="91" s="1"/>
  <c r="G148" i="91"/>
  <c r="G145" i="93"/>
  <c r="D146" i="93"/>
  <c r="B146" i="93" s="1"/>
  <c r="I146" i="96"/>
  <c r="H146" i="96"/>
  <c r="G150" i="77"/>
  <c r="D151" i="77"/>
  <c r="B151" i="77" s="1"/>
  <c r="J154" i="62"/>
  <c r="J155" i="62" s="1"/>
  <c r="I155" i="62"/>
  <c r="E144" i="99"/>
  <c r="F144" i="99" s="1"/>
  <c r="I153" i="46"/>
  <c r="H153" i="46"/>
  <c r="D146" i="97"/>
  <c r="B146" i="97" s="1"/>
  <c r="G145" i="97"/>
  <c r="G153" i="58"/>
  <c r="D154" i="58"/>
  <c r="E154" i="58" s="1"/>
  <c r="E155" i="58" s="1"/>
  <c r="E151" i="67"/>
  <c r="F151" i="67" s="1"/>
  <c r="I149" i="83"/>
  <c r="H149" i="83"/>
  <c r="H152" i="63"/>
  <c r="I152" i="63"/>
  <c r="I148" i="88"/>
  <c r="H148" i="88"/>
  <c r="G149" i="75"/>
  <c r="D150" i="75"/>
  <c r="B150" i="75" s="1"/>
  <c r="I143" i="99"/>
  <c r="H143" i="99"/>
  <c r="J148" i="76"/>
  <c r="E150" i="78"/>
  <c r="F150" i="78" s="1"/>
  <c r="E150" i="85"/>
  <c r="F150" i="85" s="1"/>
  <c r="J149" i="67"/>
  <c r="E147" i="84"/>
  <c r="F147" i="84" s="1"/>
  <c r="I152" i="68"/>
  <c r="H152" i="68"/>
  <c r="E151" i="77" l="1"/>
  <c r="F151" i="77" s="1"/>
  <c r="D153" i="61"/>
  <c r="G152" i="61"/>
  <c r="I153" i="57"/>
  <c r="H153" i="57"/>
  <c r="D154" i="63"/>
  <c r="E152" i="59"/>
  <c r="F152" i="59" s="1"/>
  <c r="D153" i="59" s="1"/>
  <c r="B153" i="59" s="1"/>
  <c r="E154" i="57"/>
  <c r="B154" i="57"/>
  <c r="G149" i="81"/>
  <c r="I152" i="58"/>
  <c r="H152" i="58"/>
  <c r="J152" i="63"/>
  <c r="J152" i="57"/>
  <c r="B153" i="56"/>
  <c r="E153" i="56"/>
  <c r="F153" i="56" s="1"/>
  <c r="E149" i="91"/>
  <c r="F149" i="91" s="1"/>
  <c r="E148" i="94"/>
  <c r="F148" i="94" s="1"/>
  <c r="I152" i="56"/>
  <c r="H152" i="56"/>
  <c r="E150" i="81"/>
  <c r="F150" i="81" s="1"/>
  <c r="I151" i="59"/>
  <c r="H151" i="59"/>
  <c r="E150" i="75"/>
  <c r="F150" i="75" s="1"/>
  <c r="J152" i="72"/>
  <c r="F154" i="53"/>
  <c r="G154" i="53" s="1"/>
  <c r="J152" i="68"/>
  <c r="D154" i="72"/>
  <c r="D153" i="66"/>
  <c r="B153" i="66" s="1"/>
  <c r="G152" i="66"/>
  <c r="J153" i="46"/>
  <c r="D148" i="96"/>
  <c r="B148" i="96" s="1"/>
  <c r="J150" i="67"/>
  <c r="D150" i="88"/>
  <c r="B150" i="88" s="1"/>
  <c r="D147" i="95"/>
  <c r="B147" i="95" s="1"/>
  <c r="J151" i="60"/>
  <c r="E146" i="97"/>
  <c r="F146" i="97" s="1"/>
  <c r="D147" i="97" s="1"/>
  <c r="B147" i="97" s="1"/>
  <c r="F154" i="46"/>
  <c r="G154" i="46" s="1"/>
  <c r="H154" i="46" s="1"/>
  <c r="H155" i="46" s="1"/>
  <c r="E153" i="60"/>
  <c r="F153" i="60" s="1"/>
  <c r="G153" i="60" s="1"/>
  <c r="G147" i="92"/>
  <c r="D148" i="92"/>
  <c r="B148" i="92" s="1"/>
  <c r="G150" i="78"/>
  <c r="D151" i="78"/>
  <c r="B151" i="78" s="1"/>
  <c r="H149" i="75"/>
  <c r="I149" i="75"/>
  <c r="I153" i="58"/>
  <c r="H153" i="58"/>
  <c r="G144" i="99"/>
  <c r="D145" i="99"/>
  <c r="B145" i="99" s="1"/>
  <c r="E145" i="99"/>
  <c r="F145" i="99" s="1"/>
  <c r="E146" i="93"/>
  <c r="F146" i="93" s="1"/>
  <c r="H147" i="90"/>
  <c r="I147" i="90"/>
  <c r="E150" i="79"/>
  <c r="F150" i="79" s="1"/>
  <c r="E149" i="82"/>
  <c r="F149" i="82" s="1"/>
  <c r="I153" i="63"/>
  <c r="H153" i="63"/>
  <c r="D148" i="89"/>
  <c r="B148" i="89" s="1"/>
  <c r="G147" i="89"/>
  <c r="D146" i="98"/>
  <c r="B146" i="98" s="1"/>
  <c r="G145" i="98"/>
  <c r="E152" i="65"/>
  <c r="F152" i="65" s="1"/>
  <c r="D150" i="86"/>
  <c r="B150" i="86" s="1"/>
  <c r="G149" i="86"/>
  <c r="E150" i="86"/>
  <c r="F150" i="86" s="1"/>
  <c r="H154" i="53"/>
  <c r="H155" i="53" s="1"/>
  <c r="I154" i="53"/>
  <c r="D148" i="84"/>
  <c r="B148" i="84" s="1"/>
  <c r="G147" i="84"/>
  <c r="I145" i="97"/>
  <c r="H145" i="97"/>
  <c r="I145" i="93"/>
  <c r="H145" i="93"/>
  <c r="I153" i="68"/>
  <c r="H153" i="68"/>
  <c r="I149" i="79"/>
  <c r="H149" i="79"/>
  <c r="I148" i="82"/>
  <c r="H148" i="82"/>
  <c r="J153" i="53"/>
  <c r="D152" i="80"/>
  <c r="B152" i="80" s="1"/>
  <c r="G151" i="80"/>
  <c r="I151" i="65"/>
  <c r="H151" i="65"/>
  <c r="G149" i="91"/>
  <c r="D150" i="91"/>
  <c r="B150" i="91" s="1"/>
  <c r="E154" i="72"/>
  <c r="E155" i="72" s="1"/>
  <c r="B154" i="72"/>
  <c r="D151" i="85"/>
  <c r="B151" i="85" s="1"/>
  <c r="G150" i="85"/>
  <c r="H148" i="91"/>
  <c r="I148" i="91"/>
  <c r="H153" i="72"/>
  <c r="I153" i="72"/>
  <c r="D152" i="67"/>
  <c r="B152" i="67" s="1"/>
  <c r="G151" i="67"/>
  <c r="I150" i="77"/>
  <c r="H150" i="77"/>
  <c r="I152" i="60"/>
  <c r="H152" i="60"/>
  <c r="H149" i="88"/>
  <c r="I149" i="88"/>
  <c r="I155" i="64"/>
  <c r="J154" i="64"/>
  <c r="J155" i="64" s="1"/>
  <c r="D151" i="81"/>
  <c r="B151" i="81" s="1"/>
  <c r="G150" i="81"/>
  <c r="D149" i="94"/>
  <c r="B149" i="94" s="1"/>
  <c r="G148" i="94"/>
  <c r="G150" i="75"/>
  <c r="D151" i="75"/>
  <c r="B151" i="75" s="1"/>
  <c r="E148" i="90"/>
  <c r="F148" i="90" s="1"/>
  <c r="E150" i="76"/>
  <c r="F150" i="76" s="1"/>
  <c r="H147" i="96"/>
  <c r="I147" i="96"/>
  <c r="H149" i="81"/>
  <c r="I149" i="81"/>
  <c r="J154" i="55"/>
  <c r="J155" i="55" s="1"/>
  <c r="I155" i="55"/>
  <c r="J149" i="77"/>
  <c r="H147" i="94"/>
  <c r="I147" i="94"/>
  <c r="G151" i="77"/>
  <c r="D152" i="77"/>
  <c r="B154" i="68"/>
  <c r="F154" i="68"/>
  <c r="G154" i="68" s="1"/>
  <c r="B154" i="58"/>
  <c r="F154" i="58"/>
  <c r="G154" i="58" s="1"/>
  <c r="H149" i="76"/>
  <c r="I149" i="76"/>
  <c r="D151" i="83"/>
  <c r="B151" i="83" s="1"/>
  <c r="G150" i="83"/>
  <c r="E151" i="83"/>
  <c r="F151" i="83" s="1"/>
  <c r="D149" i="87"/>
  <c r="B149" i="87" s="1"/>
  <c r="G148" i="87"/>
  <c r="E154" i="63"/>
  <c r="E155" i="63" s="1"/>
  <c r="B154" i="63"/>
  <c r="I146" i="95"/>
  <c r="H146" i="95"/>
  <c r="G153" i="56" l="1"/>
  <c r="D154" i="56"/>
  <c r="E154" i="56"/>
  <c r="E155" i="56" s="1"/>
  <c r="E155" i="57"/>
  <c r="F154" i="57"/>
  <c r="G154" i="57" s="1"/>
  <c r="J153" i="57"/>
  <c r="E153" i="59"/>
  <c r="F153" i="59" s="1"/>
  <c r="G153" i="59" s="1"/>
  <c r="J152" i="56"/>
  <c r="J152" i="58"/>
  <c r="I152" i="61"/>
  <c r="H152" i="61"/>
  <c r="G152" i="59"/>
  <c r="B153" i="61"/>
  <c r="E153" i="61"/>
  <c r="F153" i="61" s="1"/>
  <c r="J152" i="60"/>
  <c r="J153" i="72"/>
  <c r="E152" i="80"/>
  <c r="F152" i="80" s="1"/>
  <c r="J149" i="75"/>
  <c r="E150" i="88"/>
  <c r="F150" i="88" s="1"/>
  <c r="H152" i="59"/>
  <c r="I152" i="59"/>
  <c r="J152" i="59" s="1"/>
  <c r="J151" i="59"/>
  <c r="E147" i="95"/>
  <c r="F147" i="95" s="1"/>
  <c r="G147" i="95" s="1"/>
  <c r="D154" i="59"/>
  <c r="J153" i="58"/>
  <c r="E148" i="96"/>
  <c r="F148" i="96" s="1"/>
  <c r="J149" i="79"/>
  <c r="E151" i="81"/>
  <c r="F151" i="81" s="1"/>
  <c r="D154" i="60"/>
  <c r="B154" i="60" s="1"/>
  <c r="J153" i="68"/>
  <c r="E148" i="84"/>
  <c r="F148" i="84" s="1"/>
  <c r="I152" i="66"/>
  <c r="H152" i="66"/>
  <c r="E148" i="92"/>
  <c r="F148" i="92" s="1"/>
  <c r="J151" i="65"/>
  <c r="E153" i="66"/>
  <c r="F153" i="66" s="1"/>
  <c r="I154" i="46"/>
  <c r="J154" i="46" s="1"/>
  <c r="J155" i="46" s="1"/>
  <c r="G146" i="97"/>
  <c r="H146" i="97" s="1"/>
  <c r="E148" i="89"/>
  <c r="F148" i="89" s="1"/>
  <c r="H147" i="92"/>
  <c r="I147" i="92"/>
  <c r="I154" i="68"/>
  <c r="H154" i="68"/>
  <c r="H155" i="68" s="1"/>
  <c r="H150" i="81"/>
  <c r="I150" i="81"/>
  <c r="D149" i="89"/>
  <c r="B149" i="89" s="1"/>
  <c r="G148" i="89"/>
  <c r="I155" i="53"/>
  <c r="J154" i="53"/>
  <c r="J155" i="53" s="1"/>
  <c r="E149" i="87"/>
  <c r="F149" i="87" s="1"/>
  <c r="I154" i="58"/>
  <c r="H154" i="58"/>
  <c r="H155" i="58" s="1"/>
  <c r="I148" i="87"/>
  <c r="H148" i="87"/>
  <c r="E152" i="77"/>
  <c r="F152" i="77" s="1"/>
  <c r="B152" i="77"/>
  <c r="E151" i="75"/>
  <c r="F151" i="75" s="1"/>
  <c r="I153" i="60"/>
  <c r="H153" i="60"/>
  <c r="F154" i="72"/>
  <c r="G154" i="72" s="1"/>
  <c r="G150" i="86"/>
  <c r="D151" i="86"/>
  <c r="B151" i="86" s="1"/>
  <c r="I147" i="89"/>
  <c r="H147" i="89"/>
  <c r="D147" i="93"/>
  <c r="B147" i="93" s="1"/>
  <c r="G146" i="93"/>
  <c r="E151" i="78"/>
  <c r="F151" i="78" s="1"/>
  <c r="J149" i="76"/>
  <c r="I151" i="77"/>
  <c r="H151" i="77"/>
  <c r="E150" i="91"/>
  <c r="F150" i="91" s="1"/>
  <c r="D153" i="80"/>
  <c r="B153" i="80" s="1"/>
  <c r="G152" i="80"/>
  <c r="H149" i="86"/>
  <c r="I149" i="86"/>
  <c r="G145" i="99"/>
  <c r="D146" i="99"/>
  <c r="B146" i="99" s="1"/>
  <c r="G151" i="81"/>
  <c r="D152" i="81"/>
  <c r="B152" i="81" s="1"/>
  <c r="I151" i="80"/>
  <c r="H151" i="80"/>
  <c r="H150" i="78"/>
  <c r="I150" i="78"/>
  <c r="I150" i="85"/>
  <c r="H150" i="85"/>
  <c r="D152" i="83"/>
  <c r="B152" i="83" s="1"/>
  <c r="G151" i="83"/>
  <c r="H147" i="95"/>
  <c r="I147" i="95"/>
  <c r="I150" i="83"/>
  <c r="H150" i="83"/>
  <c r="G150" i="76"/>
  <c r="D151" i="76"/>
  <c r="B151" i="76" s="1"/>
  <c r="E149" i="94"/>
  <c r="F149" i="94" s="1"/>
  <c r="J150" i="77"/>
  <c r="I149" i="91"/>
  <c r="H149" i="91"/>
  <c r="D149" i="84"/>
  <c r="B149" i="84" s="1"/>
  <c r="G148" i="84"/>
  <c r="E149" i="84"/>
  <c r="F149" i="84" s="1"/>
  <c r="G152" i="65"/>
  <c r="D153" i="65"/>
  <c r="B153" i="65" s="1"/>
  <c r="J153" i="63"/>
  <c r="I144" i="99"/>
  <c r="H144" i="99"/>
  <c r="I150" i="75"/>
  <c r="H150" i="75"/>
  <c r="F154" i="63"/>
  <c r="G154" i="63" s="1"/>
  <c r="G148" i="90"/>
  <c r="D149" i="90"/>
  <c r="B149" i="90" s="1"/>
  <c r="I148" i="94"/>
  <c r="H148" i="94"/>
  <c r="E152" i="67"/>
  <c r="F152" i="67" s="1"/>
  <c r="E147" i="97"/>
  <c r="F147" i="97" s="1"/>
  <c r="I147" i="84"/>
  <c r="H147" i="84"/>
  <c r="E146" i="98"/>
  <c r="F146" i="98" s="1"/>
  <c r="D150" i="82"/>
  <c r="B150" i="82" s="1"/>
  <c r="G149" i="82"/>
  <c r="H151" i="67"/>
  <c r="I151" i="67"/>
  <c r="D149" i="96"/>
  <c r="B149" i="96" s="1"/>
  <c r="G148" i="96"/>
  <c r="E151" i="85"/>
  <c r="F151" i="85" s="1"/>
  <c r="I146" i="97"/>
  <c r="H145" i="98"/>
  <c r="I145" i="98"/>
  <c r="G150" i="79"/>
  <c r="D151" i="79"/>
  <c r="B151" i="79" s="1"/>
  <c r="J150" i="78" l="1"/>
  <c r="D154" i="61"/>
  <c r="G153" i="61"/>
  <c r="I154" i="57"/>
  <c r="H154" i="57"/>
  <c r="H155" i="57" s="1"/>
  <c r="D148" i="95"/>
  <c r="B148" i="95" s="1"/>
  <c r="J152" i="61"/>
  <c r="B154" i="56"/>
  <c r="F154" i="56"/>
  <c r="G154" i="56" s="1"/>
  <c r="I153" i="56"/>
  <c r="H153" i="56"/>
  <c r="E150" i="82"/>
  <c r="F150" i="82" s="1"/>
  <c r="G150" i="88"/>
  <c r="D151" i="88"/>
  <c r="B151" i="88" s="1"/>
  <c r="E151" i="88"/>
  <c r="F151" i="88" s="1"/>
  <c r="E149" i="89"/>
  <c r="F149" i="89" s="1"/>
  <c r="I153" i="59"/>
  <c r="H153" i="59"/>
  <c r="E154" i="59"/>
  <c r="E155" i="59" s="1"/>
  <c r="B154" i="59"/>
  <c r="E147" i="93"/>
  <c r="F147" i="93" s="1"/>
  <c r="J151" i="67"/>
  <c r="E153" i="65"/>
  <c r="F153" i="65" s="1"/>
  <c r="D154" i="65" s="1"/>
  <c r="E146" i="99"/>
  <c r="F146" i="99" s="1"/>
  <c r="D154" i="66"/>
  <c r="E154" i="66" s="1"/>
  <c r="E155" i="66" s="1"/>
  <c r="G153" i="66"/>
  <c r="E152" i="83"/>
  <c r="F152" i="83" s="1"/>
  <c r="D153" i="83" s="1"/>
  <c r="B153" i="83" s="1"/>
  <c r="I155" i="46"/>
  <c r="J153" i="60"/>
  <c r="E151" i="76"/>
  <c r="F151" i="76" s="1"/>
  <c r="G148" i="92"/>
  <c r="D149" i="92"/>
  <c r="B149" i="92" s="1"/>
  <c r="E154" i="60"/>
  <c r="E155" i="60" s="1"/>
  <c r="J152" i="66"/>
  <c r="E152" i="81"/>
  <c r="F152" i="81" s="1"/>
  <c r="D153" i="81" s="1"/>
  <c r="B153" i="81" s="1"/>
  <c r="E153" i="80"/>
  <c r="F153" i="80" s="1"/>
  <c r="G153" i="80" s="1"/>
  <c r="E148" i="95"/>
  <c r="F148" i="95" s="1"/>
  <c r="D152" i="85"/>
  <c r="B152" i="85" s="1"/>
  <c r="G151" i="85"/>
  <c r="G147" i="97"/>
  <c r="D148" i="97"/>
  <c r="B148" i="97" s="1"/>
  <c r="H148" i="90"/>
  <c r="I148" i="90"/>
  <c r="I150" i="79"/>
  <c r="J150" i="79" s="1"/>
  <c r="H150" i="79"/>
  <c r="E149" i="96"/>
  <c r="F149" i="96" s="1"/>
  <c r="H148" i="84"/>
  <c r="I148" i="84"/>
  <c r="I150" i="76"/>
  <c r="H150" i="76"/>
  <c r="J150" i="76" s="1"/>
  <c r="G149" i="89"/>
  <c r="D150" i="89"/>
  <c r="B150" i="89" s="1"/>
  <c r="H149" i="82"/>
  <c r="I149" i="82"/>
  <c r="G152" i="67"/>
  <c r="D153" i="67"/>
  <c r="B153" i="67" s="1"/>
  <c r="I152" i="80"/>
  <c r="H152" i="80"/>
  <c r="G147" i="93"/>
  <c r="D148" i="93"/>
  <c r="B148" i="93" s="1"/>
  <c r="E148" i="93"/>
  <c r="F148" i="93" s="1"/>
  <c r="H148" i="89"/>
  <c r="I148" i="89"/>
  <c r="J150" i="75"/>
  <c r="H151" i="81"/>
  <c r="I151" i="81"/>
  <c r="H146" i="93"/>
  <c r="I146" i="93"/>
  <c r="H148" i="96"/>
  <c r="I148" i="96"/>
  <c r="I154" i="63"/>
  <c r="H154" i="63"/>
  <c r="H155" i="63" s="1"/>
  <c r="H150" i="86"/>
  <c r="I150" i="86"/>
  <c r="G153" i="65"/>
  <c r="G146" i="99"/>
  <c r="D147" i="99"/>
  <c r="B147" i="99" s="1"/>
  <c r="D151" i="91"/>
  <c r="B151" i="91" s="1"/>
  <c r="G150" i="91"/>
  <c r="H154" i="72"/>
  <c r="H155" i="72" s="1"/>
  <c r="I154" i="72"/>
  <c r="D151" i="82"/>
  <c r="B151" i="82" s="1"/>
  <c r="G150" i="82"/>
  <c r="D152" i="78"/>
  <c r="B152" i="78" s="1"/>
  <c r="G151" i="78"/>
  <c r="E149" i="90"/>
  <c r="F149" i="90" s="1"/>
  <c r="G149" i="94"/>
  <c r="D150" i="94"/>
  <c r="B150" i="94" s="1"/>
  <c r="J151" i="77"/>
  <c r="J154" i="58"/>
  <c r="J155" i="58" s="1"/>
  <c r="I155" i="58"/>
  <c r="G152" i="81"/>
  <c r="D153" i="77"/>
  <c r="B153" i="77" s="1"/>
  <c r="G152" i="77"/>
  <c r="D147" i="98"/>
  <c r="B147" i="98" s="1"/>
  <c r="G146" i="98"/>
  <c r="E151" i="79"/>
  <c r="F151" i="79" s="1"/>
  <c r="H152" i="65"/>
  <c r="I152" i="65"/>
  <c r="D152" i="76"/>
  <c r="B152" i="76" s="1"/>
  <c r="G151" i="76"/>
  <c r="I151" i="83"/>
  <c r="H151" i="83"/>
  <c r="I145" i="99"/>
  <c r="H145" i="99"/>
  <c r="G149" i="87"/>
  <c r="D150" i="87"/>
  <c r="B150" i="87" s="1"/>
  <c r="G149" i="84"/>
  <c r="D150" i="84"/>
  <c r="B150" i="84" s="1"/>
  <c r="E151" i="86"/>
  <c r="F151" i="86" s="1"/>
  <c r="D152" i="75"/>
  <c r="B152" i="75" s="1"/>
  <c r="G151" i="75"/>
  <c r="J154" i="68"/>
  <c r="J155" i="68" s="1"/>
  <c r="I155" i="68"/>
  <c r="J154" i="57" l="1"/>
  <c r="J155" i="57" s="1"/>
  <c r="I155" i="57"/>
  <c r="H153" i="61"/>
  <c r="I153" i="61"/>
  <c r="J153" i="61" s="1"/>
  <c r="D154" i="80"/>
  <c r="E154" i="80" s="1"/>
  <c r="E155" i="80" s="1"/>
  <c r="J153" i="56"/>
  <c r="I155" i="56"/>
  <c r="E154" i="61"/>
  <c r="E155" i="61" s="1"/>
  <c r="B154" i="61"/>
  <c r="I154" i="56"/>
  <c r="H154" i="56"/>
  <c r="H155" i="56" s="1"/>
  <c r="E153" i="77"/>
  <c r="F153" i="77" s="1"/>
  <c r="E150" i="94"/>
  <c r="F150" i="94" s="1"/>
  <c r="E152" i="78"/>
  <c r="F152" i="78" s="1"/>
  <c r="J153" i="59"/>
  <c r="E148" i="97"/>
  <c r="F148" i="97" s="1"/>
  <c r="G151" i="88"/>
  <c r="D152" i="88"/>
  <c r="H150" i="88"/>
  <c r="I150" i="88"/>
  <c r="E151" i="91"/>
  <c r="F151" i="91" s="1"/>
  <c r="E152" i="85"/>
  <c r="F152" i="85" s="1"/>
  <c r="G152" i="85" s="1"/>
  <c r="F154" i="60"/>
  <c r="G154" i="60" s="1"/>
  <c r="I154" i="60" s="1"/>
  <c r="I155" i="60" s="1"/>
  <c r="F154" i="59"/>
  <c r="G154" i="59" s="1"/>
  <c r="E152" i="75"/>
  <c r="F152" i="75" s="1"/>
  <c r="E150" i="87"/>
  <c r="F150" i="87" s="1"/>
  <c r="G150" i="87" s="1"/>
  <c r="E153" i="81"/>
  <c r="F153" i="81" s="1"/>
  <c r="G152" i="83"/>
  <c r="H152" i="83" s="1"/>
  <c r="I148" i="92"/>
  <c r="H148" i="92"/>
  <c r="H153" i="66"/>
  <c r="I153" i="66"/>
  <c r="E151" i="82"/>
  <c r="F151" i="82" s="1"/>
  <c r="G151" i="82" s="1"/>
  <c r="E147" i="99"/>
  <c r="F147" i="99" s="1"/>
  <c r="D149" i="95"/>
  <c r="B149" i="95" s="1"/>
  <c r="G148" i="95"/>
  <c r="E149" i="92"/>
  <c r="F149" i="92" s="1"/>
  <c r="B154" i="66"/>
  <c r="F154" i="66"/>
  <c r="G154" i="66" s="1"/>
  <c r="E150" i="89"/>
  <c r="F150" i="89" s="1"/>
  <c r="E153" i="83"/>
  <c r="F153" i="83" s="1"/>
  <c r="D154" i="83" s="1"/>
  <c r="H151" i="76"/>
  <c r="I151" i="76"/>
  <c r="J151" i="76" s="1"/>
  <c r="G153" i="81"/>
  <c r="D154" i="81"/>
  <c r="I152" i="83"/>
  <c r="I153" i="65"/>
  <c r="H153" i="65"/>
  <c r="J154" i="63"/>
  <c r="J155" i="63" s="1"/>
  <c r="I155" i="63"/>
  <c r="D152" i="79"/>
  <c r="B152" i="79" s="1"/>
  <c r="G151" i="79"/>
  <c r="G151" i="91"/>
  <c r="D152" i="91"/>
  <c r="B152" i="91" s="1"/>
  <c r="E150" i="84"/>
  <c r="F150" i="84" s="1"/>
  <c r="J152" i="65"/>
  <c r="E147" i="98"/>
  <c r="F147" i="98" s="1"/>
  <c r="H151" i="78"/>
  <c r="I151" i="78"/>
  <c r="J151" i="78" s="1"/>
  <c r="H150" i="91"/>
  <c r="I150" i="91"/>
  <c r="H153" i="80"/>
  <c r="I153" i="80"/>
  <c r="G148" i="97"/>
  <c r="D149" i="97"/>
  <c r="B149" i="97" s="1"/>
  <c r="G152" i="78"/>
  <c r="D153" i="78"/>
  <c r="B153" i="78" s="1"/>
  <c r="I146" i="98"/>
  <c r="H146" i="98"/>
  <c r="H149" i="94"/>
  <c r="I149" i="94"/>
  <c r="I149" i="89"/>
  <c r="H149" i="89"/>
  <c r="D150" i="96"/>
  <c r="B150" i="96" s="1"/>
  <c r="G149" i="96"/>
  <c r="G147" i="99"/>
  <c r="D148" i="99"/>
  <c r="B148" i="99" s="1"/>
  <c r="E153" i="67"/>
  <c r="F153" i="67" s="1"/>
  <c r="I147" i="97"/>
  <c r="H147" i="97"/>
  <c r="D153" i="75"/>
  <c r="B153" i="75" s="1"/>
  <c r="G152" i="75"/>
  <c r="H149" i="84"/>
  <c r="I149" i="84"/>
  <c r="H151" i="75"/>
  <c r="I151" i="75"/>
  <c r="H150" i="82"/>
  <c r="I150" i="82"/>
  <c r="D149" i="93"/>
  <c r="B149" i="93" s="1"/>
  <c r="G148" i="93"/>
  <c r="D153" i="85"/>
  <c r="B153" i="85" s="1"/>
  <c r="G150" i="94"/>
  <c r="D151" i="94"/>
  <c r="B151" i="94" s="1"/>
  <c r="B154" i="80"/>
  <c r="F154" i="80"/>
  <c r="G154" i="80" s="1"/>
  <c r="H152" i="77"/>
  <c r="I152" i="77"/>
  <c r="D150" i="90"/>
  <c r="B150" i="90" s="1"/>
  <c r="G149" i="90"/>
  <c r="H146" i="99"/>
  <c r="I146" i="99"/>
  <c r="H152" i="67"/>
  <c r="I152" i="67"/>
  <c r="H151" i="85"/>
  <c r="I151" i="85"/>
  <c r="I152" i="81"/>
  <c r="H152" i="81"/>
  <c r="B154" i="65"/>
  <c r="G150" i="89"/>
  <c r="D151" i="89"/>
  <c r="B151" i="89" s="1"/>
  <c r="G153" i="77"/>
  <c r="D154" i="77"/>
  <c r="E154" i="77" s="1"/>
  <c r="E155" i="77" s="1"/>
  <c r="G151" i="86"/>
  <c r="D152" i="86"/>
  <c r="B152" i="86" s="1"/>
  <c r="I149" i="87"/>
  <c r="H149" i="87"/>
  <c r="E152" i="76"/>
  <c r="F152" i="76" s="1"/>
  <c r="J154" i="72"/>
  <c r="J155" i="72" s="1"/>
  <c r="I155" i="72"/>
  <c r="E154" i="65"/>
  <c r="E155" i="65" s="1"/>
  <c r="H147" i="93"/>
  <c r="I147" i="93"/>
  <c r="J154" i="56" l="1"/>
  <c r="J155" i="56" s="1"/>
  <c r="H154" i="60"/>
  <c r="H155" i="60" s="1"/>
  <c r="F154" i="61"/>
  <c r="G154" i="61" s="1"/>
  <c r="E150" i="90"/>
  <c r="F150" i="90" s="1"/>
  <c r="G153" i="83"/>
  <c r="J153" i="65"/>
  <c r="H151" i="88"/>
  <c r="I151" i="88"/>
  <c r="D152" i="82"/>
  <c r="B152" i="82" s="1"/>
  <c r="I154" i="59"/>
  <c r="H154" i="59"/>
  <c r="H155" i="59" s="1"/>
  <c r="B152" i="88"/>
  <c r="E152" i="88"/>
  <c r="F152" i="88" s="1"/>
  <c r="D151" i="87"/>
  <c r="B151" i="87" s="1"/>
  <c r="J154" i="60"/>
  <c r="J155" i="60" s="1"/>
  <c r="E154" i="83"/>
  <c r="E155" i="83" s="1"/>
  <c r="J152" i="77"/>
  <c r="J153" i="66"/>
  <c r="H148" i="95"/>
  <c r="I148" i="95"/>
  <c r="D150" i="92"/>
  <c r="B150" i="92" s="1"/>
  <c r="G149" i="92"/>
  <c r="E151" i="89"/>
  <c r="F151" i="89" s="1"/>
  <c r="D152" i="89" s="1"/>
  <c r="B152" i="89" s="1"/>
  <c r="J152" i="67"/>
  <c r="E153" i="75"/>
  <c r="F153" i="75" s="1"/>
  <c r="D154" i="75" s="1"/>
  <c r="E149" i="95"/>
  <c r="F149" i="95" s="1"/>
  <c r="I154" i="66"/>
  <c r="I155" i="66" s="1"/>
  <c r="H154" i="66"/>
  <c r="H155" i="66" s="1"/>
  <c r="I149" i="90"/>
  <c r="H149" i="90"/>
  <c r="I153" i="83"/>
  <c r="H153" i="83"/>
  <c r="E151" i="94"/>
  <c r="F151" i="94" s="1"/>
  <c r="E148" i="99"/>
  <c r="F148" i="99" s="1"/>
  <c r="D148" i="98"/>
  <c r="B148" i="98" s="1"/>
  <c r="G147" i="98"/>
  <c r="H151" i="79"/>
  <c r="I151" i="79"/>
  <c r="I150" i="94"/>
  <c r="H150" i="94"/>
  <c r="H152" i="75"/>
  <c r="I152" i="75"/>
  <c r="H147" i="99"/>
  <c r="I147" i="99"/>
  <c r="H150" i="87"/>
  <c r="I150" i="87"/>
  <c r="H148" i="97"/>
  <c r="I148" i="97"/>
  <c r="G150" i="90"/>
  <c r="D151" i="90"/>
  <c r="B151" i="90" s="1"/>
  <c r="E152" i="82"/>
  <c r="F152" i="82" s="1"/>
  <c r="E153" i="85"/>
  <c r="F153" i="85" s="1"/>
  <c r="J151" i="75"/>
  <c r="E150" i="96"/>
  <c r="F150" i="96" s="1"/>
  <c r="G150" i="84"/>
  <c r="D151" i="84"/>
  <c r="B151" i="84" s="1"/>
  <c r="I151" i="86"/>
  <c r="H151" i="86"/>
  <c r="D153" i="76"/>
  <c r="B153" i="76" s="1"/>
  <c r="G152" i="76"/>
  <c r="H152" i="85"/>
  <c r="I152" i="85"/>
  <c r="H149" i="96"/>
  <c r="I149" i="96"/>
  <c r="E153" i="78"/>
  <c r="F153" i="78" s="1"/>
  <c r="E152" i="91"/>
  <c r="F152" i="91" s="1"/>
  <c r="E154" i="81"/>
  <c r="E155" i="81" s="1"/>
  <c r="B154" i="81"/>
  <c r="F154" i="81"/>
  <c r="G154" i="81" s="1"/>
  <c r="G153" i="75"/>
  <c r="B154" i="77"/>
  <c r="F154" i="77"/>
  <c r="G154" i="77" s="1"/>
  <c r="G151" i="89"/>
  <c r="I151" i="82"/>
  <c r="H151" i="82"/>
  <c r="H153" i="81"/>
  <c r="I153" i="81"/>
  <c r="I153" i="77"/>
  <c r="H153" i="77"/>
  <c r="I150" i="89"/>
  <c r="H150" i="89"/>
  <c r="I154" i="80"/>
  <c r="I155" i="80" s="1"/>
  <c r="H154" i="80"/>
  <c r="H155" i="80" s="1"/>
  <c r="E149" i="93"/>
  <c r="F149" i="93" s="1"/>
  <c r="G153" i="67"/>
  <c r="D154" i="67"/>
  <c r="I152" i="78"/>
  <c r="H152" i="78"/>
  <c r="H151" i="91"/>
  <c r="I151" i="91"/>
  <c r="E152" i="86"/>
  <c r="F152" i="86" s="1"/>
  <c r="E151" i="87"/>
  <c r="F151" i="87" s="1"/>
  <c r="F154" i="65"/>
  <c r="G154" i="65" s="1"/>
  <c r="B154" i="83"/>
  <c r="F154" i="83"/>
  <c r="G154" i="83" s="1"/>
  <c r="H148" i="93"/>
  <c r="I148" i="93"/>
  <c r="E149" i="97"/>
  <c r="F149" i="97" s="1"/>
  <c r="E152" i="79"/>
  <c r="F152" i="79" s="1"/>
  <c r="J151" i="79" l="1"/>
  <c r="E150" i="92"/>
  <c r="F150" i="92" s="1"/>
  <c r="I154" i="61"/>
  <c r="H154" i="61"/>
  <c r="H155" i="61" s="1"/>
  <c r="J154" i="59"/>
  <c r="J155" i="59" s="1"/>
  <c r="I155" i="59"/>
  <c r="E151" i="90"/>
  <c r="F151" i="90" s="1"/>
  <c r="D153" i="88"/>
  <c r="B153" i="88" s="1"/>
  <c r="G152" i="88"/>
  <c r="D151" i="92"/>
  <c r="B151" i="92" s="1"/>
  <c r="G150" i="92"/>
  <c r="J154" i="66"/>
  <c r="J155" i="66" s="1"/>
  <c r="J152" i="75"/>
  <c r="G149" i="95"/>
  <c r="D150" i="95"/>
  <c r="B150" i="95" s="1"/>
  <c r="I149" i="92"/>
  <c r="H149" i="92"/>
  <c r="E152" i="89"/>
  <c r="F152" i="89" s="1"/>
  <c r="E153" i="76"/>
  <c r="F153" i="76" s="1"/>
  <c r="D150" i="97"/>
  <c r="B150" i="97" s="1"/>
  <c r="G149" i="97"/>
  <c r="H154" i="65"/>
  <c r="H155" i="65" s="1"/>
  <c r="I154" i="65"/>
  <c r="B154" i="67"/>
  <c r="I153" i="75"/>
  <c r="H153" i="75"/>
  <c r="I150" i="90"/>
  <c r="H150" i="90"/>
  <c r="I147" i="98"/>
  <c r="H147" i="98"/>
  <c r="H154" i="81"/>
  <c r="H155" i="81" s="1"/>
  <c r="I154" i="81"/>
  <c r="I155" i="81" s="1"/>
  <c r="G152" i="86"/>
  <c r="D153" i="86"/>
  <c r="B153" i="86" s="1"/>
  <c r="J153" i="77"/>
  <c r="G153" i="76"/>
  <c r="D154" i="76"/>
  <c r="D151" i="96"/>
  <c r="B151" i="96" s="1"/>
  <c r="G150" i="96"/>
  <c r="D149" i="99"/>
  <c r="B149" i="99" s="1"/>
  <c r="G148" i="99"/>
  <c r="I151" i="89"/>
  <c r="H151" i="89"/>
  <c r="I152" i="76"/>
  <c r="H152" i="76"/>
  <c r="G151" i="94"/>
  <c r="D152" i="94"/>
  <c r="B152" i="94" s="1"/>
  <c r="G149" i="93"/>
  <c r="D150" i="93"/>
  <c r="B150" i="93" s="1"/>
  <c r="D153" i="91"/>
  <c r="B153" i="91" s="1"/>
  <c r="G152" i="91"/>
  <c r="D154" i="85"/>
  <c r="G153" i="85"/>
  <c r="D152" i="87"/>
  <c r="B152" i="87" s="1"/>
  <c r="G151" i="87"/>
  <c r="H153" i="67"/>
  <c r="I153" i="67"/>
  <c r="I154" i="77"/>
  <c r="H154" i="77"/>
  <c r="H155" i="77" s="1"/>
  <c r="G153" i="78"/>
  <c r="D154" i="78"/>
  <c r="E154" i="78" s="1"/>
  <c r="E155" i="78" s="1"/>
  <c r="G152" i="82"/>
  <c r="D153" i="82"/>
  <c r="B153" i="82" s="1"/>
  <c r="H150" i="84"/>
  <c r="I150" i="84"/>
  <c r="I154" i="83"/>
  <c r="I155" i="83" s="1"/>
  <c r="H154" i="83"/>
  <c r="H155" i="83" s="1"/>
  <c r="J152" i="78"/>
  <c r="D152" i="90"/>
  <c r="B152" i="90" s="1"/>
  <c r="G151" i="90"/>
  <c r="G152" i="79"/>
  <c r="D153" i="79"/>
  <c r="B153" i="79" s="1"/>
  <c r="E154" i="67"/>
  <c r="E155" i="67" s="1"/>
  <c r="E154" i="75"/>
  <c r="E155" i="75" s="1"/>
  <c r="B154" i="75"/>
  <c r="E151" i="84"/>
  <c r="F151" i="84" s="1"/>
  <c r="E148" i="98"/>
  <c r="F148" i="98" s="1"/>
  <c r="E153" i="91" l="1"/>
  <c r="F153" i="91" s="1"/>
  <c r="J154" i="61"/>
  <c r="J155" i="61" s="1"/>
  <c r="I155" i="61"/>
  <c r="E153" i="88"/>
  <c r="F153" i="88" s="1"/>
  <c r="E151" i="96"/>
  <c r="F151" i="96" s="1"/>
  <c r="D154" i="88"/>
  <c r="G153" i="88"/>
  <c r="H152" i="88"/>
  <c r="I152" i="88"/>
  <c r="E152" i="90"/>
  <c r="F152" i="90" s="1"/>
  <c r="D153" i="90" s="1"/>
  <c r="B153" i="90" s="1"/>
  <c r="J153" i="67"/>
  <c r="G152" i="89"/>
  <c r="H152" i="89" s="1"/>
  <c r="E150" i="97"/>
  <c r="F150" i="97" s="1"/>
  <c r="D153" i="89"/>
  <c r="B153" i="89" s="1"/>
  <c r="E152" i="94"/>
  <c r="F152" i="94" s="1"/>
  <c r="G152" i="94" s="1"/>
  <c r="E150" i="95"/>
  <c r="F150" i="95" s="1"/>
  <c r="I149" i="95"/>
  <c r="H149" i="95"/>
  <c r="E153" i="82"/>
  <c r="F153" i="82" s="1"/>
  <c r="G153" i="82" s="1"/>
  <c r="J153" i="75"/>
  <c r="F154" i="67"/>
  <c r="G154" i="67" s="1"/>
  <c r="I150" i="92"/>
  <c r="H150" i="92"/>
  <c r="F154" i="75"/>
  <c r="G154" i="75" s="1"/>
  <c r="H154" i="75" s="1"/>
  <c r="H155" i="75" s="1"/>
  <c r="E149" i="99"/>
  <c r="F149" i="99" s="1"/>
  <c r="E151" i="92"/>
  <c r="F151" i="92" s="1"/>
  <c r="I153" i="78"/>
  <c r="H153" i="78"/>
  <c r="I151" i="87"/>
  <c r="H151" i="87"/>
  <c r="B154" i="76"/>
  <c r="H152" i="86"/>
  <c r="I152" i="86"/>
  <c r="G148" i="98"/>
  <c r="D149" i="98"/>
  <c r="B149" i="98" s="1"/>
  <c r="D152" i="84"/>
  <c r="B152" i="84" s="1"/>
  <c r="G151" i="84"/>
  <c r="I155" i="77"/>
  <c r="J154" i="77"/>
  <c r="J155" i="77" s="1"/>
  <c r="I153" i="85"/>
  <c r="H153" i="85"/>
  <c r="I148" i="99"/>
  <c r="H148" i="99"/>
  <c r="E154" i="85"/>
  <c r="E155" i="85" s="1"/>
  <c r="B154" i="85"/>
  <c r="I152" i="89"/>
  <c r="I155" i="65"/>
  <c r="J154" i="65"/>
  <c r="J155" i="65" s="1"/>
  <c r="D150" i="99"/>
  <c r="B150" i="99" s="1"/>
  <c r="G149" i="99"/>
  <c r="I153" i="76"/>
  <c r="H153" i="76"/>
  <c r="I154" i="75"/>
  <c r="G153" i="91"/>
  <c r="D154" i="91"/>
  <c r="E154" i="91" s="1"/>
  <c r="E155" i="91" s="1"/>
  <c r="I151" i="94"/>
  <c r="H151" i="94"/>
  <c r="G151" i="96"/>
  <c r="D152" i="96"/>
  <c r="B152" i="96" s="1"/>
  <c r="I152" i="79"/>
  <c r="H152" i="79"/>
  <c r="I149" i="93"/>
  <c r="H149" i="93"/>
  <c r="I154" i="67"/>
  <c r="H154" i="67"/>
  <c r="H155" i="67" s="1"/>
  <c r="I151" i="90"/>
  <c r="H151" i="90"/>
  <c r="I152" i="82"/>
  <c r="H152" i="82"/>
  <c r="H152" i="91"/>
  <c r="I152" i="91"/>
  <c r="I150" i="96"/>
  <c r="H150" i="96"/>
  <c r="D151" i="97"/>
  <c r="B151" i="97" s="1"/>
  <c r="G150" i="97"/>
  <c r="E153" i="79"/>
  <c r="F153" i="79" s="1"/>
  <c r="J152" i="76"/>
  <c r="E153" i="86"/>
  <c r="F153" i="86" s="1"/>
  <c r="I149" i="97"/>
  <c r="H149" i="97"/>
  <c r="D154" i="82"/>
  <c r="B154" i="78"/>
  <c r="F154" i="78"/>
  <c r="G154" i="78" s="1"/>
  <c r="E152" i="87"/>
  <c r="F152" i="87" s="1"/>
  <c r="E150" i="93"/>
  <c r="F150" i="93" s="1"/>
  <c r="E154" i="76"/>
  <c r="E155" i="76" s="1"/>
  <c r="D153" i="94" l="1"/>
  <c r="B153" i="94" s="1"/>
  <c r="F154" i="85"/>
  <c r="G154" i="85" s="1"/>
  <c r="I153" i="88"/>
  <c r="H153" i="88"/>
  <c r="E153" i="90"/>
  <c r="F153" i="90" s="1"/>
  <c r="E154" i="88"/>
  <c r="B154" i="88"/>
  <c r="G152" i="90"/>
  <c r="I152" i="90" s="1"/>
  <c r="E153" i="89"/>
  <c r="F153" i="89" s="1"/>
  <c r="E150" i="99"/>
  <c r="F150" i="99" s="1"/>
  <c r="E149" i="98"/>
  <c r="F149" i="98" s="1"/>
  <c r="D152" i="92"/>
  <c r="B152" i="92" s="1"/>
  <c r="G151" i="92"/>
  <c r="E152" i="92"/>
  <c r="F152" i="92" s="1"/>
  <c r="G150" i="95"/>
  <c r="D151" i="95"/>
  <c r="B151" i="95" s="1"/>
  <c r="E152" i="84"/>
  <c r="F152" i="84" s="1"/>
  <c r="G152" i="84" s="1"/>
  <c r="J154" i="75"/>
  <c r="J155" i="75" s="1"/>
  <c r="I155" i="75"/>
  <c r="D154" i="79"/>
  <c r="G153" i="79"/>
  <c r="E154" i="79"/>
  <c r="E155" i="79" s="1"/>
  <c r="I155" i="67"/>
  <c r="J154" i="67"/>
  <c r="J155" i="67" s="1"/>
  <c r="J153" i="76"/>
  <c r="E153" i="94"/>
  <c r="F153" i="94" s="1"/>
  <c r="F154" i="76"/>
  <c r="G154" i="76" s="1"/>
  <c r="G150" i="99"/>
  <c r="D151" i="99"/>
  <c r="B151" i="99" s="1"/>
  <c r="I151" i="84"/>
  <c r="H151" i="84"/>
  <c r="H153" i="82"/>
  <c r="I153" i="82"/>
  <c r="I149" i="99"/>
  <c r="H149" i="99"/>
  <c r="I152" i="94"/>
  <c r="H152" i="94"/>
  <c r="I151" i="96"/>
  <c r="H151" i="96"/>
  <c r="H152" i="90"/>
  <c r="D150" i="98"/>
  <c r="B150" i="98" s="1"/>
  <c r="G149" i="98"/>
  <c r="E150" i="98"/>
  <c r="F150" i="98" s="1"/>
  <c r="E154" i="82"/>
  <c r="E155" i="82" s="1"/>
  <c r="B154" i="82"/>
  <c r="G153" i="90"/>
  <c r="D154" i="90"/>
  <c r="E154" i="90" s="1"/>
  <c r="E155" i="90" s="1"/>
  <c r="H154" i="85"/>
  <c r="H155" i="85" s="1"/>
  <c r="I154" i="85"/>
  <c r="I155" i="85" s="1"/>
  <c r="G150" i="93"/>
  <c r="D151" i="93"/>
  <c r="B151" i="93" s="1"/>
  <c r="B154" i="91"/>
  <c r="F154" i="91"/>
  <c r="G154" i="91" s="1"/>
  <c r="J152" i="79"/>
  <c r="H153" i="91"/>
  <c r="I153" i="91"/>
  <c r="D153" i="87"/>
  <c r="B153" i="87" s="1"/>
  <c r="G152" i="87"/>
  <c r="E151" i="97"/>
  <c r="F151" i="97" s="1"/>
  <c r="H154" i="78"/>
  <c r="H155" i="78" s="1"/>
  <c r="I154" i="78"/>
  <c r="G153" i="86"/>
  <c r="D154" i="86"/>
  <c r="I150" i="97"/>
  <c r="H150" i="97"/>
  <c r="E152" i="96"/>
  <c r="F152" i="96" s="1"/>
  <c r="H148" i="98"/>
  <c r="I148" i="98"/>
  <c r="J153" i="78"/>
  <c r="D153" i="84" l="1"/>
  <c r="B153" i="84" s="1"/>
  <c r="E155" i="88"/>
  <c r="F154" i="88"/>
  <c r="G154" i="88" s="1"/>
  <c r="G153" i="89"/>
  <c r="D154" i="89"/>
  <c r="E154" i="89"/>
  <c r="E155" i="89" s="1"/>
  <c r="F154" i="82"/>
  <c r="G154" i="82" s="1"/>
  <c r="I154" i="82" s="1"/>
  <c r="I155" i="82" s="1"/>
  <c r="I150" i="95"/>
  <c r="H150" i="95"/>
  <c r="E151" i="95"/>
  <c r="F151" i="95" s="1"/>
  <c r="E151" i="93"/>
  <c r="F151" i="93" s="1"/>
  <c r="D152" i="93" s="1"/>
  <c r="B152" i="93" s="1"/>
  <c r="D153" i="92"/>
  <c r="B153" i="92" s="1"/>
  <c r="G152" i="92"/>
  <c r="E153" i="92"/>
  <c r="F153" i="92" s="1"/>
  <c r="I151" i="92"/>
  <c r="H151" i="92"/>
  <c r="H152" i="87"/>
  <c r="I152" i="87"/>
  <c r="H153" i="90"/>
  <c r="I153" i="90"/>
  <c r="I150" i="99"/>
  <c r="H150" i="99"/>
  <c r="E154" i="86"/>
  <c r="E155" i="86" s="1"/>
  <c r="B154" i="86"/>
  <c r="E153" i="84"/>
  <c r="F153" i="84" s="1"/>
  <c r="I153" i="79"/>
  <c r="H153" i="79"/>
  <c r="G151" i="93"/>
  <c r="B154" i="79"/>
  <c r="F154" i="79"/>
  <c r="G154" i="79" s="1"/>
  <c r="I155" i="78"/>
  <c r="J154" i="78"/>
  <c r="J155" i="78" s="1"/>
  <c r="G150" i="98"/>
  <c r="D151" i="98"/>
  <c r="B151" i="98" s="1"/>
  <c r="I152" i="84"/>
  <c r="H152" i="84"/>
  <c r="I153" i="86"/>
  <c r="H153" i="86"/>
  <c r="H149" i="98"/>
  <c r="I149" i="98"/>
  <c r="G153" i="94"/>
  <c r="D154" i="94"/>
  <c r="E154" i="94" s="1"/>
  <c r="E155" i="94" s="1"/>
  <c r="I154" i="76"/>
  <c r="H154" i="76"/>
  <c r="H155" i="76" s="1"/>
  <c r="I150" i="93"/>
  <c r="H150" i="93"/>
  <c r="G151" i="97"/>
  <c r="D152" i="97"/>
  <c r="B152" i="97" s="1"/>
  <c r="E151" i="99"/>
  <c r="F151" i="99" s="1"/>
  <c r="G152" i="96"/>
  <c r="D153" i="96"/>
  <c r="B153" i="96" s="1"/>
  <c r="E153" i="96"/>
  <c r="F153" i="96" s="1"/>
  <c r="E153" i="87"/>
  <c r="F153" i="87" s="1"/>
  <c r="H154" i="91"/>
  <c r="H155" i="91" s="1"/>
  <c r="I154" i="91"/>
  <c r="I155" i="91" s="1"/>
  <c r="B154" i="90"/>
  <c r="F154" i="90"/>
  <c r="G154" i="90" s="1"/>
  <c r="H154" i="82" l="1"/>
  <c r="H155" i="82" s="1"/>
  <c r="E151" i="98"/>
  <c r="F151" i="98" s="1"/>
  <c r="F154" i="89"/>
  <c r="G154" i="89" s="1"/>
  <c r="B154" i="89"/>
  <c r="I153" i="89"/>
  <c r="H153" i="89"/>
  <c r="I154" i="88"/>
  <c r="I155" i="88" s="1"/>
  <c r="H154" i="88"/>
  <c r="H155" i="88" s="1"/>
  <c r="G153" i="92"/>
  <c r="D154" i="92"/>
  <c r="E154" i="92" s="1"/>
  <c r="E155" i="92" s="1"/>
  <c r="E152" i="97"/>
  <c r="F152" i="97" s="1"/>
  <c r="D153" i="97" s="1"/>
  <c r="B153" i="97" s="1"/>
  <c r="D152" i="95"/>
  <c r="B152" i="95" s="1"/>
  <c r="G151" i="95"/>
  <c r="H152" i="92"/>
  <c r="I152" i="92"/>
  <c r="G151" i="99"/>
  <c r="D152" i="99"/>
  <c r="B152" i="99" s="1"/>
  <c r="E152" i="99"/>
  <c r="F152" i="99" s="1"/>
  <c r="I154" i="79"/>
  <c r="H154" i="79"/>
  <c r="H155" i="79" s="1"/>
  <c r="I154" i="90"/>
  <c r="I155" i="90" s="1"/>
  <c r="H154" i="90"/>
  <c r="H155" i="90" s="1"/>
  <c r="B154" i="94"/>
  <c r="F154" i="94"/>
  <c r="G154" i="94" s="1"/>
  <c r="J153" i="79"/>
  <c r="I153" i="94"/>
  <c r="H153" i="94"/>
  <c r="D154" i="84"/>
  <c r="G153" i="84"/>
  <c r="G152" i="97"/>
  <c r="I151" i="97"/>
  <c r="H151" i="97"/>
  <c r="D154" i="96"/>
  <c r="G153" i="96"/>
  <c r="H151" i="93"/>
  <c r="I151" i="93"/>
  <c r="D154" i="87"/>
  <c r="G153" i="87"/>
  <c r="E154" i="87"/>
  <c r="E155" i="87" s="1"/>
  <c r="G151" i="98"/>
  <c r="D152" i="98"/>
  <c r="B152" i="98" s="1"/>
  <c r="E152" i="98"/>
  <c r="F152" i="98" s="1"/>
  <c r="I152" i="96"/>
  <c r="H152" i="96"/>
  <c r="J154" i="76"/>
  <c r="J155" i="76" s="1"/>
  <c r="I155" i="76"/>
  <c r="H150" i="98"/>
  <c r="I150" i="98"/>
  <c r="E152" i="93"/>
  <c r="F152" i="93" s="1"/>
  <c r="F154" i="86"/>
  <c r="G154" i="86" s="1"/>
  <c r="E152" i="95" l="1"/>
  <c r="F152" i="95" s="1"/>
  <c r="I154" i="89"/>
  <c r="I155" i="89" s="1"/>
  <c r="H154" i="89"/>
  <c r="H155" i="89" s="1"/>
  <c r="E153" i="97"/>
  <c r="F153" i="97" s="1"/>
  <c r="D154" i="97" s="1"/>
  <c r="B154" i="92"/>
  <c r="F154" i="92"/>
  <c r="G154" i="92" s="1"/>
  <c r="G152" i="95"/>
  <c r="D153" i="95"/>
  <c r="B153" i="95" s="1"/>
  <c r="I151" i="95"/>
  <c r="H151" i="95"/>
  <c r="I153" i="92"/>
  <c r="H153" i="92"/>
  <c r="I151" i="98"/>
  <c r="H151" i="98"/>
  <c r="I153" i="96"/>
  <c r="H153" i="96"/>
  <c r="H152" i="97"/>
  <c r="I152" i="97"/>
  <c r="B154" i="84"/>
  <c r="E154" i="96"/>
  <c r="E155" i="96" s="1"/>
  <c r="B154" i="96"/>
  <c r="F154" i="96"/>
  <c r="G154" i="96" s="1"/>
  <c r="J154" i="79"/>
  <c r="J155" i="79" s="1"/>
  <c r="I155" i="79"/>
  <c r="E154" i="84"/>
  <c r="E155" i="84" s="1"/>
  <c r="H153" i="87"/>
  <c r="I153" i="87"/>
  <c r="H153" i="84"/>
  <c r="I153" i="84"/>
  <c r="G152" i="99"/>
  <c r="D153" i="99"/>
  <c r="B153" i="99" s="1"/>
  <c r="G153" i="97"/>
  <c r="B154" i="87"/>
  <c r="F154" i="87"/>
  <c r="G154" i="87" s="1"/>
  <c r="I154" i="86"/>
  <c r="I155" i="86" s="1"/>
  <c r="H154" i="86"/>
  <c r="H155" i="86" s="1"/>
  <c r="D153" i="98"/>
  <c r="B153" i="98" s="1"/>
  <c r="G152" i="98"/>
  <c r="G152" i="93"/>
  <c r="D153" i="93"/>
  <c r="B153" i="93" s="1"/>
  <c r="I154" i="94"/>
  <c r="I155" i="94" s="1"/>
  <c r="H154" i="94"/>
  <c r="H155" i="94" s="1"/>
  <c r="I151" i="99"/>
  <c r="H151" i="99"/>
  <c r="E153" i="95" l="1"/>
  <c r="F153" i="95" s="1"/>
  <c r="G153" i="95"/>
  <c r="D154" i="95"/>
  <c r="I152" i="95"/>
  <c r="H152" i="95"/>
  <c r="H154" i="92"/>
  <c r="H155" i="92" s="1"/>
  <c r="I154" i="92"/>
  <c r="I155" i="92" s="1"/>
  <c r="F154" i="84"/>
  <c r="G154" i="84" s="1"/>
  <c r="H154" i="84" s="1"/>
  <c r="H155" i="84" s="1"/>
  <c r="E153" i="93"/>
  <c r="F153" i="93" s="1"/>
  <c r="D154" i="93" s="1"/>
  <c r="E153" i="98"/>
  <c r="F153" i="98" s="1"/>
  <c r="H152" i="98"/>
  <c r="I152" i="98"/>
  <c r="I153" i="97"/>
  <c r="H153" i="97"/>
  <c r="E154" i="97"/>
  <c r="E155" i="97" s="1"/>
  <c r="B154" i="97"/>
  <c r="E153" i="99"/>
  <c r="F153" i="99" s="1"/>
  <c r="I152" i="99"/>
  <c r="H152" i="99"/>
  <c r="I154" i="96"/>
  <c r="I155" i="96" s="1"/>
  <c r="H154" i="96"/>
  <c r="H155" i="96" s="1"/>
  <c r="G153" i="98"/>
  <c r="D154" i="98"/>
  <c r="H154" i="87"/>
  <c r="H155" i="87" s="1"/>
  <c r="I154" i="87"/>
  <c r="I155" i="87" s="1"/>
  <c r="H152" i="93"/>
  <c r="I152" i="93"/>
  <c r="I154" i="84" l="1"/>
  <c r="I155" i="84" s="1"/>
  <c r="E154" i="93"/>
  <c r="E155" i="93" s="1"/>
  <c r="G153" i="93"/>
  <c r="E154" i="95"/>
  <c r="E155" i="95" s="1"/>
  <c r="B154" i="95"/>
  <c r="I153" i="95"/>
  <c r="H153" i="95"/>
  <c r="E154" i="98"/>
  <c r="E155" i="98" s="1"/>
  <c r="B154" i="98"/>
  <c r="I153" i="98"/>
  <c r="H153" i="98"/>
  <c r="H153" i="93"/>
  <c r="I153" i="93"/>
  <c r="D154" i="99"/>
  <c r="G153" i="99"/>
  <c r="B154" i="93"/>
  <c r="F154" i="93"/>
  <c r="G154" i="93" s="1"/>
  <c r="F154" i="97"/>
  <c r="G154" i="97" s="1"/>
  <c r="F154" i="98" l="1"/>
  <c r="G154" i="98" s="1"/>
  <c r="F154" i="95"/>
  <c r="G154" i="95" s="1"/>
  <c r="B154" i="99"/>
  <c r="I154" i="97"/>
  <c r="I155" i="97" s="1"/>
  <c r="H154" i="97"/>
  <c r="H155" i="97" s="1"/>
  <c r="I154" i="93"/>
  <c r="I155" i="93" s="1"/>
  <c r="H154" i="93"/>
  <c r="H155" i="93" s="1"/>
  <c r="I154" i="98"/>
  <c r="I155" i="98" s="1"/>
  <c r="H154" i="98"/>
  <c r="H155" i="98" s="1"/>
  <c r="E154" i="99"/>
  <c r="E155" i="99" s="1"/>
  <c r="H153" i="99"/>
  <c r="I153" i="99"/>
  <c r="F154" i="99" l="1"/>
  <c r="G154" i="99" s="1"/>
  <c r="I154" i="99" s="1"/>
  <c r="I155" i="99" s="1"/>
  <c r="H154" i="95"/>
  <c r="H155" i="95" s="1"/>
  <c r="I154" i="95"/>
  <c r="I155" i="95" s="1"/>
  <c r="H154" i="99"/>
  <c r="H155" i="99" s="1"/>
  <c r="Q19" i="36" l="1"/>
  <c r="R19" i="36" s="1"/>
  <c r="T19" i="36" s="1"/>
  <c r="Q44" i="36"/>
  <c r="R44" i="36" s="1"/>
  <c r="T44" i="36" s="1"/>
  <c r="Q41" i="36"/>
  <c r="R41" i="36" s="1"/>
  <c r="T41" i="36" s="1"/>
  <c r="Q23" i="36"/>
  <c r="R23" i="36" s="1"/>
  <c r="T23" i="36" s="1"/>
  <c r="Q50" i="36"/>
  <c r="R50" i="36" s="1"/>
  <c r="T50" i="36" s="1"/>
  <c r="Q46" i="36"/>
  <c r="R46" i="36" s="1"/>
  <c r="T46" i="36" s="1"/>
  <c r="Q60" i="36"/>
  <c r="R60" i="36" s="1"/>
  <c r="T60" i="36" s="1"/>
  <c r="Q48" i="36"/>
  <c r="R48" i="36" s="1"/>
  <c r="T48" i="36" s="1"/>
  <c r="Q57" i="36"/>
  <c r="R57" i="36" s="1"/>
  <c r="T57" i="36" s="1"/>
  <c r="Q88" i="36"/>
  <c r="R88" i="36" s="1"/>
  <c r="T88" i="36" s="1"/>
  <c r="Q18" i="36"/>
  <c r="R18" i="36" s="1"/>
  <c r="Q33" i="36"/>
  <c r="R33" i="36" s="1"/>
  <c r="T33" i="36" s="1"/>
  <c r="Q49" i="36"/>
  <c r="R49" i="36" s="1"/>
  <c r="T49" i="36" s="1"/>
  <c r="Q21" i="36"/>
  <c r="R21" i="36" s="1"/>
  <c r="T21" i="36" s="1"/>
  <c r="Q32" i="36"/>
  <c r="R32" i="36" s="1"/>
  <c r="T32" i="36" s="1"/>
  <c r="Q82" i="36"/>
  <c r="R82" i="36" s="1"/>
  <c r="T82" i="36" s="1"/>
  <c r="Q63" i="36"/>
  <c r="R63" i="36" s="1"/>
  <c r="T63" i="36" s="1"/>
  <c r="Q76" i="36"/>
  <c r="R76" i="36" s="1"/>
  <c r="T76" i="36" s="1"/>
  <c r="Q78" i="36"/>
  <c r="R78" i="36" s="1"/>
  <c r="T78" i="36" s="1"/>
  <c r="Q85" i="36"/>
  <c r="R85" i="36" s="1"/>
  <c r="T85" i="36" s="1"/>
  <c r="Q91" i="36"/>
  <c r="R91" i="36" s="1"/>
  <c r="T91" i="36" s="1"/>
  <c r="Q54" i="36"/>
  <c r="R54" i="36" s="1"/>
  <c r="T54" i="36" s="1"/>
  <c r="Q61" i="36"/>
  <c r="R61" i="36" s="1"/>
  <c r="T61" i="36" s="1"/>
  <c r="Q58" i="36"/>
  <c r="R58" i="36" s="1"/>
  <c r="T58" i="36" s="1"/>
  <c r="Q83" i="36"/>
  <c r="R83" i="36" s="1"/>
  <c r="T83" i="36" s="1"/>
  <c r="Q75" i="36"/>
  <c r="R75" i="36" s="1"/>
  <c r="T75" i="36" s="1"/>
  <c r="Q42" i="36"/>
  <c r="R42" i="36" s="1"/>
  <c r="T42" i="36" s="1"/>
  <c r="Q72" i="36"/>
  <c r="R72" i="36" s="1"/>
  <c r="T72" i="36" s="1"/>
  <c r="Q55" i="36"/>
  <c r="R55" i="36" s="1"/>
  <c r="T55" i="36" s="1"/>
  <c r="Q52" i="36"/>
  <c r="R52" i="36" s="1"/>
  <c r="T52" i="36" s="1"/>
  <c r="Q56" i="36"/>
  <c r="R56" i="36" s="1"/>
  <c r="T56" i="36" s="1"/>
  <c r="Q38" i="36"/>
  <c r="R38" i="36" s="1"/>
  <c r="T38" i="36" s="1"/>
  <c r="Q24" i="36"/>
  <c r="R24" i="36" s="1"/>
  <c r="T24" i="36" s="1"/>
  <c r="Q30" i="36"/>
  <c r="R30" i="36" s="1"/>
  <c r="T30" i="36" s="1"/>
  <c r="Q43" i="36"/>
  <c r="R43" i="36" s="1"/>
  <c r="T43" i="36" s="1"/>
  <c r="Q68" i="36"/>
  <c r="R68" i="36" s="1"/>
  <c r="T68" i="36" s="1"/>
  <c r="Q67" i="36"/>
  <c r="R67" i="36" s="1"/>
  <c r="T67" i="36" s="1"/>
  <c r="Q90" i="36"/>
  <c r="R90" i="36" s="1"/>
  <c r="T90" i="36" s="1"/>
  <c r="Q70" i="36"/>
  <c r="R70" i="36" s="1"/>
  <c r="T70" i="36" s="1"/>
  <c r="Q20" i="36"/>
  <c r="R20" i="36" s="1"/>
  <c r="T20" i="36" s="1"/>
  <c r="Q36" i="36"/>
  <c r="R36" i="36" s="1"/>
  <c r="T36" i="36" s="1"/>
  <c r="Q28" i="36"/>
  <c r="R28" i="36" s="1"/>
  <c r="T28" i="36" s="1"/>
  <c r="Q74" i="36"/>
  <c r="R74" i="36" s="1"/>
  <c r="T74" i="36" s="1"/>
  <c r="Q39" i="36"/>
  <c r="R39" i="36" s="1"/>
  <c r="T39" i="36" s="1"/>
  <c r="Q89" i="36"/>
  <c r="R89" i="36" s="1"/>
  <c r="T89" i="36" s="1"/>
  <c r="Q26" i="36"/>
  <c r="R26" i="36" s="1"/>
  <c r="T26" i="36" s="1"/>
  <c r="Q80" i="36"/>
  <c r="R80" i="36" s="1"/>
  <c r="T80" i="36" s="1"/>
  <c r="Q84" i="36"/>
  <c r="R84" i="36" s="1"/>
  <c r="T84" i="36" s="1"/>
  <c r="Q51" i="36"/>
  <c r="R51" i="36" s="1"/>
  <c r="T51" i="36" s="1"/>
  <c r="Q35" i="36"/>
  <c r="R35" i="36" s="1"/>
  <c r="T35" i="36" s="1"/>
  <c r="Q59" i="36"/>
  <c r="R59" i="36" s="1"/>
  <c r="T59" i="36" s="1"/>
  <c r="Q40" i="36"/>
  <c r="R40" i="36" s="1"/>
  <c r="T40" i="36" s="1"/>
  <c r="Q31" i="36"/>
  <c r="R31" i="36" s="1"/>
  <c r="T31" i="36" s="1"/>
  <c r="Q62" i="36"/>
  <c r="R62" i="36" s="1"/>
  <c r="T62" i="36" s="1"/>
  <c r="Q73" i="36"/>
  <c r="R73" i="36" s="1"/>
  <c r="T73" i="36" s="1"/>
  <c r="Q25" i="36"/>
  <c r="R25" i="36" s="1"/>
  <c r="T25" i="36" s="1"/>
  <c r="Q37" i="36"/>
  <c r="R37" i="36" s="1"/>
  <c r="T37" i="36" s="1"/>
  <c r="Q64" i="36"/>
  <c r="R64" i="36" s="1"/>
  <c r="T64" i="36" s="1"/>
  <c r="Q81" i="36"/>
  <c r="R81" i="36" s="1"/>
  <c r="T81" i="36" s="1"/>
  <c r="Q29" i="36"/>
  <c r="R29" i="36" s="1"/>
  <c r="T29" i="36" s="1"/>
  <c r="Q71" i="36"/>
  <c r="R71" i="36" s="1"/>
  <c r="T71" i="36" s="1"/>
  <c r="Q45" i="36"/>
  <c r="R45" i="36" s="1"/>
  <c r="T45" i="36" s="1"/>
  <c r="Q69" i="36"/>
  <c r="R69" i="36" s="1"/>
  <c r="T69" i="36" s="1"/>
  <c r="Q65" i="36"/>
  <c r="R65" i="36" s="1"/>
  <c r="T65" i="36" s="1"/>
  <c r="Q22" i="36"/>
  <c r="R22" i="36" s="1"/>
  <c r="T22" i="36" s="1"/>
  <c r="Q27" i="36"/>
  <c r="R27" i="36" s="1"/>
  <c r="T27" i="36" s="1"/>
  <c r="Q47" i="36"/>
  <c r="R47" i="36" s="1"/>
  <c r="T47" i="36" s="1"/>
  <c r="Q34" i="36"/>
  <c r="R34" i="36" s="1"/>
  <c r="T34" i="36" s="1"/>
  <c r="Q79" i="36"/>
  <c r="R79" i="36" s="1"/>
  <c r="T79" i="36" s="1"/>
  <c r="Q77" i="36"/>
  <c r="R77" i="36" s="1"/>
  <c r="T77" i="36" s="1"/>
  <c r="Q86" i="36"/>
  <c r="R86" i="36" s="1"/>
  <c r="T86" i="36" s="1"/>
  <c r="Q53" i="36"/>
  <c r="R53" i="36" s="1"/>
  <c r="T53" i="36" s="1"/>
  <c r="Q87" i="36"/>
  <c r="R87" i="36" s="1"/>
  <c r="T87" i="36" s="1"/>
  <c r="Q66" i="36"/>
  <c r="R66" i="36" s="1"/>
  <c r="T66" i="36" s="1"/>
  <c r="R93" i="36" l="1"/>
  <c r="T18" i="36"/>
  <c r="T93" i="36" s="1"/>
  <c r="Q94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<sst xmlns="http://schemas.openxmlformats.org/spreadsheetml/2006/main" count="9179" uniqueCount="480">
  <si>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</si>
  <si>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</si>
  <si>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</si>
  <si>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</si>
  <si>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</si>
  <si>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</si>
  <si>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</si>
  <si>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</si>
  <si>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</si>
  <si>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</si>
  <si>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</si>
  <si>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</si>
  <si>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</si>
  <si>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</si>
  <si>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</si>
  <si>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</si>
  <si>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</si>
  <si>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</si>
  <si>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</si>
  <si>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</si>
  <si>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</si>
  <si>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</si>
  <si>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</si>
  <si>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</si>
  <si>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</si>
  <si>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</si>
  <si>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</si>
  <si>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</si>
  <si>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</si>
  <si>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</si>
  <si>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</si>
  <si>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</si>
  <si>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</si>
  <si>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</si>
  <si>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</si>
  <si>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</si>
  <si>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</si>
  <si>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</si>
  <si>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</si>
  <si>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</si>
  <si>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</si>
  <si>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</si>
  <si>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</si>
  <si>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</si>
  <si>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</si>
  <si>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</si>
  <si>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</si>
  <si>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</si>
  <si>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</si>
  <si>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</si>
  <si>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</si>
  <si>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</si>
  <si>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</si>
  <si>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</si>
  <si>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</si>
  <si>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</si>
  <si>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</si>
  <si>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</si>
  <si>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</si>
  <si>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</si>
  <si>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</si>
  <si>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</si>
  <si>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</si>
  <si>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</si>
  <si>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</si>
  <si>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</si>
  <si>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</si>
  <si>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</si>
  <si>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</si>
  <si>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</si>
  <si>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</si>
  <si>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</si>
  <si>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</si>
  <si>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</si>
  <si>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</si>
  <si>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</si>
  <si>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</si>
  <si>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</si>
  <si>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</si>
  <si>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</si>
  <si>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</si>
  <si>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</si>
  <si>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</si>
  <si>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</si>
  <si>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</si>
  <si>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</si>
  <si>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</si>
  <si>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</si>
  <si>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</si>
  <si>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</si>
  <si>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</si>
  <si>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</si>
  <si>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</si>
  <si>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</si>
  <si>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</si>
  <si>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</si>
  <si>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</si>
  <si>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</si>
  <si>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</si>
  <si>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</si>
  <si>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</si>
  <si>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</si>
  <si>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</si>
  <si>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</si>
  <si>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</si>
  <si>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</si>
  <si>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</si>
  <si>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</si>
  <si>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</si>
  <si>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</si>
  <si>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</si>
  <si>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</si>
  <si>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</si>
  <si>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</si>
  <si>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</si>
  <si>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</si>
  <si>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</si>
  <si>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</si>
  <si>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</si>
  <si>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</si>
  <si>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</si>
  <si>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</si>
  <si>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</si>
  <si>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</si>
  <si>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</si>
  <si>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</si>
  <si>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</si>
  <si>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</si>
  <si>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</si>
  <si>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</si>
  <si>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</si>
  <si>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</si>
  <si>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</si>
  <si>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</si>
  <si>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</si>
  <si>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</si>
  <si>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</si>
  <si>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</si>
  <si>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</si>
  <si>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</si>
  <si>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</si>
  <si>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</si>
  <si>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</si>
  <si>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</si>
  <si>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</si>
  <si>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</si>
  <si>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</si>
  <si>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</si>
  <si>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</si>
  <si>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</si>
  <si>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</si>
  <si>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</si>
  <si>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</si>
  <si>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</si>
  <si>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</si>
  <si>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</si>
  <si>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</si>
  <si>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</si>
  <si>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</si>
  <si>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</si>
  <si>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</si>
  <si>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</si>
  <si>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</si>
  <si>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</si>
  <si>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</si>
  <si>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</si>
  <si>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</si>
  <si>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</si>
  <si>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</si>
  <si>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</si>
  <si>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</si>
  <si>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</si>
  <si>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</si>
  <si>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</si>
  <si>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</si>
  <si>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</si>
  <si>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</si>
  <si>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</si>
  <si>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</si>
  <si>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</si>
  <si>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</si>
  <si>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</si>
  <si>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</si>
  <si>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</si>
  <si>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</si>
  <si>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</si>
  <si>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</si>
  <si>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</si>
  <si>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</si>
  <si>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</si>
  <si>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</si>
  <si>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</si>
  <si>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</si>
  <si>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</si>
  <si>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</si>
  <si>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</si>
  <si>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</si>
  <si>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</si>
  <si>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</si>
  <si>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</si>
  <si>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</si>
  <si>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</si>
  <si>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</si>
  <si>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</si>
  <si>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</si>
  <si>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</si>
  <si>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</si>
  <si>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</si>
  <si>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</si>
  <si>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</si>
  <si>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</si>
  <si>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</si>
  <si>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</si>
  <si>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</si>
  <si>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</si>
  <si>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</si>
  <si>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</si>
  <si>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</si>
  <si>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</si>
  <si>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</si>
  <si>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</si>
  <si>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</si>
  <si>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</si>
  <si>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</si>
  <si>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</si>
  <si>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</si>
  <si>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</si>
  <si>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</si>
  <si>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</si>
  <si>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</si>
  <si>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</si>
  <si>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</si>
  <si>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</si>
  <si>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</si>
  <si>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</si>
  <si>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</si>
  <si>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</si>
  <si>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</si>
  <si>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</si>
  <si>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</si>
  <si>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</si>
  <si>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</si>
  <si>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</si>
  <si>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</si>
  <si>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</si>
  <si>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</si>
  <si>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</si>
  <si>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</si>
  <si>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</si>
  <si>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</si>
  <si>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</si>
  <si>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</si>
  <si>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</si>
  <si>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</si>
  <si>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</si>
  <si>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</si>
  <si>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</si>
  <si>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</si>
  <si>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</si>
  <si>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</si>
  <si>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</si>
  <si>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</si>
  <si>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</si>
  <si>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</si>
  <si>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</si>
  <si>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</si>
  <si>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</si>
  <si>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</si>
  <si>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</si>
  <si>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</si>
  <si>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</si>
  <si>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</si>
  <si>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</si>
  <si>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</si>
  <si>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</si>
  <si>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</si>
  <si>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</si>
  <si>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</si>
  <si>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</si>
  <si>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</si>
  <si>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</si>
  <si>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</si>
  <si>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</si>
  <si>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</si>
  <si>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</si>
  <si>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</si>
  <si>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</si>
  <si>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</si>
  <si>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</si>
  <si>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</si>
  <si>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</si>
  <si>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</si>
  <si>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</si>
  <si>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</si>
  <si>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</si>
  <si>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</si>
  <si>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</si>
  <si>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</si>
  <si>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</si>
  <si>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</si>
  <si>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</si>
  <si>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</si>
  <si>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</si>
  <si>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</si>
  <si>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</si>
  <si>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</si>
  <si>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</si>
  <si>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</si>
  <si>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</si>
  <si>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</si>
  <si>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</si>
  <si>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</si>
  <si>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</si>
  <si>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</si>
  <si>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</si>
  <si>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</si>
  <si>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</si>
  <si>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</si>
  <si>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</si>
  <si>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</si>
  <si>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</si>
  <si>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</si>
  <si>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</si>
  <si>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</si>
  <si>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</si>
  <si>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</si>
  <si>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</si>
  <si>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</si>
  <si>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</si>
  <si>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</si>
  <si>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</si>
  <si>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</si>
  <si>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</si>
  <si>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</si>
  <si>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</si>
  <si>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</si>
  <si>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</si>
  <si>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</si>
  <si>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</si>
  <si>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</si>
  <si>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</si>
  <si>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</si>
  <si>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</si>
  <si>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</si>
  <si>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</si>
  <si>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</si>
  <si>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</si>
  <si>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</si>
  <si>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</si>
  <si>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</si>
  <si>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</si>
  <si>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</si>
  <si>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</si>
  <si>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</si>
  <si>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</si>
  <si>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</si>
  <si>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</si>
  <si>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</si>
  <si>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</si>
  <si>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</si>
  <si>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</si>
  <si>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</si>
  <si>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</si>
  <si>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</si>
  <si>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</si>
  <si>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</si>
  <si>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</si>
  <si>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</si>
  <si>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</si>
  <si>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</si>
  <si>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</si>
  <si>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</si>
  <si>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</si>
  <si>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</si>
  <si>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</si>
  <si>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</si>
  <si>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</si>
  <si>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</si>
  <si>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</si>
  <si>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</si>
  <si>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</si>
  <si>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</si>
  <si>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</si>
  <si>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</si>
  <si>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</si>
  <si>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</si>
  <si>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</si>
  <si>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</si>
  <si>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</si>
  <si>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</si>
  <si>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</si>
  <si>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</si>
  <si>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</si>
  <si>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</si>
  <si>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</si>
  <si>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</si>
  <si>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</si>
  <si>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</si>
  <si>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</si>
  <si>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</si>
  <si>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</si>
  <si>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</si>
  <si>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</si>
  <si>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</si>
  <si>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</si>
  <si>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</si>
  <si>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</si>
  <si>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</si>
  <si>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</si>
  <si>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</si>
  <si>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</si>
  <si>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</si>
  <si>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</si>
  <si>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</si>
  <si>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</si>
  <si>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</si>
  <si>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</si>
  <si>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</si>
  <si>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</si>
  <si>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</si>
  <si>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</si>
  <si>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</si>
  <si>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</si>
  <si>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</si>
  <si>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</si>
  <si>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</si>
  <si>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</si>
  <si>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</si>
  <si>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</si>
  <si>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</si>
  <si>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</si>
  <si>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</si>
  <si>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</si>
  <si>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</si>
  <si>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</si>
  <si>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</si>
  <si>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</si>
  <si>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</si>
  <si>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</si>
  <si>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</si>
  <si>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</si>
  <si>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</si>
  <si>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</si>
  <si>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</si>
  <si>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</si>
  <si>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</si>
  <si>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</si>
  <si>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</si>
  <si>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</si>
  <si>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</si>
  <si>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</si>
  <si>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</si>
  <si>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</si>
  <si>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</si>
  <si>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</si>
  <si>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</si>
  <si>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</si>
  <si>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</si>
  <si>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</si>
  <si>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</si>
  <si>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</si>
  <si>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</si>
  <si>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</si>
  <si>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</si>
  <si>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</si>
  <si>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</si>
  <si>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</si>
  <si>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</si>
  <si>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</si>
  <si>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</si>
  <si>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</si>
  <si>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</si>
  <si>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</si>
  <si>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</si>
  <si>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</si>
  <si>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</si>
  <si>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 xml:space="preserve">   ROE w/o incentives  (TCOS, ln 143)</t>
  </si>
  <si>
    <t>Transmission Plant Average Balance for 2022 (WS A-1 Ln 14 Col (d))</t>
  </si>
  <si>
    <t>Annual Depreciation Expense  (TCOS, ln 86)</t>
  </si>
  <si>
    <t>2021 Formal Challenge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</si>
</sst>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92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170" fontId="52" fillId="27" borderId="0" xfId="198" applyNumberFormat="1" applyFont="1" applyFill="1" applyAlignment="1" applyProtection="1">
      <alignment vertical="center"/>
    </xf>
    <xf numFmtId="0" fontId="7" fillId="61" borderId="14" xfId="0" applyFont="1" applyFill="1" applyBorder="1" applyAlignment="1" applyProtection="1">
      <alignment horizontal="right"/>
    </xf>
    <xf numFmtId="170" fontId="7" fillId="61" borderId="14" xfId="198" applyNumberFormat="1" applyFont="1" applyFill="1" applyBorder="1" applyAlignment="1" applyProtection="1">
      <alignment horizontal="right"/>
    </xf>
    <xf numFmtId="170" fontId="0" fillId="0" borderId="0" xfId="198" applyNumberFormat="1" applyFont="1" applyAlignment="1" applyProtection="1"/>
    <xf numFmtId="170" fontId="0" fillId="0" borderId="0" xfId="198" applyNumberFormat="1" applyFont="1" applyBorder="1" applyProtection="1"/>
    <xf numFmtId="0" fontId="0" fillId="0" borderId="0" xfId="0" applyAlignment="1" applyProtection="1">
      <alignment wrapText="1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C6" sqref="C6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8.7265625" style="183" bestFit="1" customWidth="1"/>
    <col min="10" max="10" width="15.7265625" style="183" customWidth="1"/>
    <col min="11" max="11" width="17.1796875" style="183" customWidth="1"/>
    <col min="12" max="12" width="16.26953125" style="183" customWidth="1"/>
    <col min="13" max="13" width="2.453125" style="183" customWidth="1"/>
    <col min="14" max="14" width="6.26953125" style="183" customWidth="1"/>
    <col min="15" max="15" width="8" style="183" customWidth="1"/>
    <col min="16" max="16" width="10.7265625" style="183" customWidth="1"/>
    <col min="17" max="17" width="14.726562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16.1796875" style="183" bestFit="1" customWidth="1"/>
    <col min="22" max="22" width="16.7265625" style="183" customWidth="1"/>
    <col min="23" max="16384" width="8.7265625" style="183"/>
  </cols>
  <sheetData>
    <row r="1" spans="1:23" ht="15.5">
      <c r="H1" s="184" t="s">
        <v>166</v>
      </c>
      <c r="U1" s="183">
        <v>2023</v>
      </c>
    </row>
    <row r="2" spans="1:23" ht="15.5">
      <c r="H2" s="185" t="s">
        <v>167</v>
      </c>
    </row>
    <row r="3" spans="1:23" ht="15.5">
      <c r="H3" s="186" t="str">
        <f>"For Calendar Year "&amp;U1&amp;" and Projected Year "&amp;U1</f>
        <v>For Calendar Year 2023 and Projected Year 2023</v>
      </c>
    </row>
    <row r="4" spans="1:23" ht="15.5">
      <c r="H4" s="187"/>
    </row>
    <row r="5" spans="1:23" ht="15.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 ht="12.5">
      <c r="D8" s="191"/>
    </row>
    <row r="9" spans="1:23" ht="11.5" customHeight="1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72" t="str">
        <f>"Projected ARR For "&amp;U1&amp;" From WS-F"</f>
        <v>Projected ARR For 2023 From WS-F</v>
      </c>
      <c r="F13" s="672"/>
      <c r="G13" s="672"/>
      <c r="H13" s="195"/>
      <c r="I13" s="196" t="str">
        <f>"True-Up ARR CY"&amp;U1&amp;" From Worksheet G  (includes adjustment for SPP Collections)"</f>
        <v>True-Up ARR CY2023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73" t="str">
        <f>"Total ADJUSTED Revenue Requirement Effective
1/1/"&amp;U1&amp;""</f>
        <v>Total ADJUSTED Revenue Requirement Effective
1/1/2023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73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73"/>
      <c r="U16" s="671" t="s">
        <v>479</v>
      </c>
      <c r="V16" s="211" t="s">
        <v>220</v>
      </c>
    </row>
    <row r="17" spans="1:23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 ht="1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&amp;I$100)</f>
        <v>-43802.940152587835</v>
      </c>
      <c r="J18" s="221">
        <v>1951565.7468986087</v>
      </c>
      <c r="K18" s="221">
        <f t="shared" ref="K18:K49" si="2">J18/J$93*K$93</f>
        <v>2039705.8161210741</v>
      </c>
      <c r="L18" s="217">
        <f t="shared" ref="L18:L42" si="3">+J18-K18</f>
        <v>-88140.06922246539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+V18/$V$93 * $Q$93</f>
        <v>-23763.95919521965</v>
      </c>
      <c r="R18" s="222">
        <f ca="1">I18+L18+P18+Q18</f>
        <v>-155706.96857027287</v>
      </c>
      <c r="S18" s="222"/>
      <c r="T18" s="223">
        <f t="shared" ref="T18:T42" ca="1" si="6">+G18+R18</f>
        <v>-155706.96857027287</v>
      </c>
      <c r="U18" s="264">
        <v>-30478.003413602375</v>
      </c>
      <c r="V18" s="224">
        <f ca="1">+I18+L18+P18</f>
        <v>-131943.00937505323</v>
      </c>
      <c r="W18" s="183" t="str">
        <f>A18</f>
        <v>S.001</v>
      </c>
    </row>
    <row r="19" spans="1:23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&amp;I$100)</f>
        <v>-8451.0936429962749</v>
      </c>
      <c r="J19" s="221">
        <v>900694.66775003064</v>
      </c>
      <c r="K19" s="221">
        <f t="shared" si="2"/>
        <v>941373.43580586161</v>
      </c>
      <c r="L19" s="217">
        <f t="shared" si="3"/>
        <v>-40678.768055830966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-8848.6690898416109</v>
      </c>
      <c r="R19" s="222">
        <f t="shared" ref="R19:R42" ca="1" si="8">I19+L19+P19+Q19</f>
        <v>-57978.530788668853</v>
      </c>
      <c r="S19" s="222"/>
      <c r="T19" s="225">
        <f t="shared" ca="1" si="6"/>
        <v>-57978.530788668853</v>
      </c>
      <c r="U19" s="264">
        <v>-10125.969602928793</v>
      </c>
      <c r="V19" s="224">
        <f t="shared" ref="V19:V37" ca="1" si="9">+I19+L19+P19</f>
        <v>-49129.861698827241</v>
      </c>
      <c r="W19" s="183" t="str">
        <f t="shared" ref="W19:W37" si="10">A19</f>
        <v>S.002</v>
      </c>
    </row>
    <row r="20" spans="1:23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-50720.577909524553</v>
      </c>
      <c r="J20" s="221">
        <v>1498510.654405127</v>
      </c>
      <c r="K20" s="221">
        <f t="shared" si="2"/>
        <v>1566189.0470084851</v>
      </c>
      <c r="L20" s="217">
        <f t="shared" si="3"/>
        <v>-67678.392603358021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-21324.572763277716</v>
      </c>
      <c r="R20" s="222">
        <f t="shared" ca="1" si="8"/>
        <v>-139723.54327616029</v>
      </c>
      <c r="S20" s="222"/>
      <c r="T20" s="225">
        <f t="shared" ca="1" si="6"/>
        <v>-139723.54327616029</v>
      </c>
      <c r="U20" s="264">
        <v>-28488.890093853021</v>
      </c>
      <c r="V20" s="224">
        <f t="shared" ca="1" si="9"/>
        <v>-118398.97051288257</v>
      </c>
      <c r="W20" s="183" t="str">
        <f t="shared" si="10"/>
        <v>S.003</v>
      </c>
    </row>
    <row r="21" spans="1:23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-39096.753294016002</v>
      </c>
      <c r="J21" s="221">
        <v>1260408.1269843562</v>
      </c>
      <c r="K21" s="221">
        <f t="shared" si="2"/>
        <v>1317332.9114747096</v>
      </c>
      <c r="L21" s="217">
        <f t="shared" si="3"/>
        <v>-56924.784490353428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-17294.223593792245</v>
      </c>
      <c r="R21" s="222">
        <f t="shared" ca="1" si="8"/>
        <v>-113315.76137816167</v>
      </c>
      <c r="S21" s="222"/>
      <c r="T21" s="225">
        <f t="shared" ca="1" si="6"/>
        <v>-113315.76137816167</v>
      </c>
      <c r="U21" s="264">
        <v>-22832.463380705216</v>
      </c>
      <c r="V21" s="224">
        <f t="shared" ca="1" si="9"/>
        <v>-96021.53778436943</v>
      </c>
      <c r="W21" s="183" t="str">
        <f t="shared" si="10"/>
        <v>S.004</v>
      </c>
    </row>
    <row r="22" spans="1:23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-7432.0123726004385</v>
      </c>
      <c r="J22" s="221">
        <v>329306.61458570429</v>
      </c>
      <c r="K22" s="221">
        <f t="shared" si="2"/>
        <v>344179.34324018384</v>
      </c>
      <c r="L22" s="217">
        <f t="shared" si="3"/>
        <v>-14872.72865447955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-4017.2568303394182</v>
      </c>
      <c r="R22" s="222">
        <f t="shared" ca="1" si="8"/>
        <v>-26321.997857419407</v>
      </c>
      <c r="S22" s="222"/>
      <c r="T22" s="225">
        <f t="shared" ca="1" si="6"/>
        <v>-26321.997857419407</v>
      </c>
      <c r="U22" s="264">
        <v>-5155.6024250804203</v>
      </c>
      <c r="V22" s="224">
        <f t="shared" ca="1" si="9"/>
        <v>-22304.741027079988</v>
      </c>
      <c r="W22" s="183" t="str">
        <f t="shared" si="10"/>
        <v>S.005</v>
      </c>
    </row>
    <row r="23" spans="1:23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-60091.961190816481</v>
      </c>
      <c r="J23" s="221">
        <v>4246446.2179069584</v>
      </c>
      <c r="K23" s="221">
        <f t="shared" si="2"/>
        <v>4438231.7440623529</v>
      </c>
      <c r="L23" s="217">
        <f t="shared" si="3"/>
        <v>-191785.5261553945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-45365.088759461963</v>
      </c>
      <c r="R23" s="222">
        <f t="shared" ca="1" si="8"/>
        <v>-297242.57610567292</v>
      </c>
      <c r="S23" s="222"/>
      <c r="T23" s="225">
        <f t="shared" ca="1" si="6"/>
        <v>-297242.57610567292</v>
      </c>
      <c r="U23" s="669">
        <v>-57106.474131005627</v>
      </c>
      <c r="V23" s="224">
        <f t="shared" ca="1" si="9"/>
        <v>-251877.48734621098</v>
      </c>
      <c r="W23" s="227" t="str">
        <f t="shared" si="10"/>
        <v>S.006</v>
      </c>
    </row>
    <row r="24" spans="1:23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-170.84079824954642</v>
      </c>
      <c r="J24" s="221">
        <v>8456.6753253586667</v>
      </c>
      <c r="K24" s="221">
        <f t="shared" si="2"/>
        <v>8838.6106763728767</v>
      </c>
      <c r="L24" s="217">
        <f t="shared" si="3"/>
        <v>-381.93535101421003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-99.559271214244703</v>
      </c>
      <c r="R24" s="222">
        <f t="shared" ca="1" si="8"/>
        <v>-652.3354204780012</v>
      </c>
      <c r="S24" s="228" t="s">
        <v>266</v>
      </c>
      <c r="T24" s="225">
        <f t="shared" ca="1" si="6"/>
        <v>-652.3354204780012</v>
      </c>
      <c r="U24" s="264">
        <v>-124.78807440025827</v>
      </c>
      <c r="V24" s="224">
        <f t="shared" ca="1" si="9"/>
        <v>-552.77614926375645</v>
      </c>
      <c r="W24" s="183" t="str">
        <f t="shared" si="10"/>
        <v>S.007</v>
      </c>
    </row>
    <row r="25" spans="1:23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-14135.05280406645</v>
      </c>
      <c r="J25" s="221">
        <v>1034503.6642336263</v>
      </c>
      <c r="K25" s="221">
        <f t="shared" si="2"/>
        <v>1081225.7512149897</v>
      </c>
      <c r="L25" s="217">
        <f t="shared" si="3"/>
        <v>-46722.086981363362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-10960.842817279034</v>
      </c>
      <c r="R25" s="222">
        <f t="shared" ca="1" si="8"/>
        <v>-71817.982602708842</v>
      </c>
      <c r="S25" s="222"/>
      <c r="T25" s="225">
        <f t="shared" ca="1" si="6"/>
        <v>-71817.982602708842</v>
      </c>
      <c r="U25" s="264">
        <v>-12996.7980711622</v>
      </c>
      <c r="V25" s="224">
        <f t="shared" ca="1" si="9"/>
        <v>-60857.139785429812</v>
      </c>
      <c r="W25" s="183" t="str">
        <f t="shared" si="10"/>
        <v>S.008</v>
      </c>
    </row>
    <row r="26" spans="1:23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-10258.983222918061</v>
      </c>
      <c r="J26" s="221">
        <v>301203.4621396836</v>
      </c>
      <c r="K26" s="221">
        <f t="shared" si="2"/>
        <v>314806.94644208421</v>
      </c>
      <c r="L26" s="217">
        <f t="shared" si="3"/>
        <v>-13603.484302400611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-4297.8154527082024</v>
      </c>
      <c r="R26" s="222">
        <f t="shared" ca="1" si="8"/>
        <v>-28160.282978026873</v>
      </c>
      <c r="S26" s="222"/>
      <c r="T26" s="225">
        <f t="shared" ca="1" si="6"/>
        <v>-28160.282978026873</v>
      </c>
      <c r="U26" s="264">
        <v>-5676.8339188405917</v>
      </c>
      <c r="V26" s="224">
        <f t="shared" ca="1" si="9"/>
        <v>-23862.467525318672</v>
      </c>
      <c r="W26" s="183" t="str">
        <f t="shared" si="10"/>
        <v>S.009</v>
      </c>
    </row>
    <row r="27" spans="1:23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U27" s="264"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U28" s="264">
        <v>0</v>
      </c>
      <c r="V28" s="224">
        <f t="shared" ca="1" si="9"/>
        <v>0</v>
      </c>
      <c r="W28" s="183" t="str">
        <f t="shared" si="10"/>
        <v>S.011</v>
      </c>
    </row>
    <row r="29" spans="1:23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-801.34688566212571</v>
      </c>
      <c r="J29" s="221">
        <v>19533.155765291729</v>
      </c>
      <c r="K29" s="221">
        <f t="shared" si="2"/>
        <v>20415.346746570238</v>
      </c>
      <c r="L29" s="217">
        <f t="shared" si="3"/>
        <v>-882.19098127850884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-303.21822552842792</v>
      </c>
      <c r="R29" s="222">
        <f t="shared" ca="1" si="8"/>
        <v>-1986.7560924690624</v>
      </c>
      <c r="S29" s="222"/>
      <c r="T29" s="225">
        <f ca="1">+G29+R29</f>
        <v>-1986.7560924690624</v>
      </c>
      <c r="U29" s="264">
        <v>-407.49122933406522</v>
      </c>
      <c r="V29" s="224">
        <f t="shared" ca="1" si="9"/>
        <v>-1683.5378669406346</v>
      </c>
      <c r="W29" s="183" t="str">
        <f t="shared" si="10"/>
        <v>S.012</v>
      </c>
    </row>
    <row r="30" spans="1:23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-10583.984195284778</v>
      </c>
      <c r="J30" s="221">
        <v>610573.8520720416</v>
      </c>
      <c r="K30" s="221">
        <f t="shared" si="2"/>
        <v>638149.66993653344</v>
      </c>
      <c r="L30" s="217">
        <f t="shared" si="3"/>
        <v>-27575.817864491837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-6872.8762769727027</v>
      </c>
      <c r="R30" s="222">
        <f t="shared" ca="1" si="8"/>
        <v>-45032.678336749319</v>
      </c>
      <c r="S30" s="222"/>
      <c r="T30" s="225">
        <f t="shared" ca="1" si="6"/>
        <v>-45032.678336749319</v>
      </c>
      <c r="U30" s="264">
        <v>-6782.7724523795987</v>
      </c>
      <c r="V30" s="224">
        <f t="shared" ca="1" si="9"/>
        <v>-38159.802059776615</v>
      </c>
      <c r="W30" s="183" t="str">
        <f t="shared" si="10"/>
        <v>S.013</v>
      </c>
    </row>
    <row r="31" spans="1:23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-200.81715770750998</v>
      </c>
      <c r="J31" s="221">
        <v>8651.0429048398582</v>
      </c>
      <c r="K31" s="221">
        <f t="shared" si="2"/>
        <v>9041.7566287770915</v>
      </c>
      <c r="L31" s="217">
        <f t="shared" si="3"/>
        <v>-390.71372393723323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-106.53929905570119</v>
      </c>
      <c r="R31" s="222">
        <f t="shared" ca="1" si="8"/>
        <v>-698.07018070044444</v>
      </c>
      <c r="S31" s="228" t="s">
        <v>266</v>
      </c>
      <c r="T31" s="225">
        <f t="shared" ca="1" si="6"/>
        <v>-698.07018070044444</v>
      </c>
      <c r="U31" s="264">
        <v>-133.14054270602929</v>
      </c>
      <c r="V31" s="224">
        <f t="shared" ca="1" si="9"/>
        <v>-591.5308816447432</v>
      </c>
      <c r="W31" s="183" t="str">
        <f t="shared" si="10"/>
        <v>S.014</v>
      </c>
    </row>
    <row r="32" spans="1:23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-1228.1402873561019</v>
      </c>
      <c r="J32" s="221">
        <v>37724.915597372943</v>
      </c>
      <c r="K32" s="221">
        <f t="shared" si="2"/>
        <v>39428.715060674789</v>
      </c>
      <c r="L32" s="217">
        <f t="shared" si="3"/>
        <v>-1703.7994633018461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-528.06508603593716</v>
      </c>
      <c r="R32" s="222">
        <f t="shared" ca="1" si="8"/>
        <v>-3460.0048366938854</v>
      </c>
      <c r="S32" s="222"/>
      <c r="T32" s="225">
        <f t="shared" ca="1" si="6"/>
        <v>-3460.0048366938854</v>
      </c>
      <c r="U32" s="264">
        <v>-670.8128335845845</v>
      </c>
      <c r="V32" s="224">
        <f t="shared" ca="1" si="9"/>
        <v>-2931.939750657948</v>
      </c>
      <c r="W32" s="183" t="str">
        <f t="shared" si="10"/>
        <v>S.015</v>
      </c>
    </row>
    <row r="33" spans="1:23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-291.32614684151486</v>
      </c>
      <c r="J33" s="221">
        <v>42830.352203036244</v>
      </c>
      <c r="K33" s="221">
        <f t="shared" si="2"/>
        <v>44764.732437982188</v>
      </c>
      <c r="L33" s="217">
        <f t="shared" si="3"/>
        <v>-1934.3802349459438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-400.86697952288387</v>
      </c>
      <c r="R33" s="222">
        <f t="shared" ca="1" si="8"/>
        <v>-2626.5733613103425</v>
      </c>
      <c r="S33" s="222"/>
      <c r="T33" s="225">
        <f t="shared" ca="1" si="6"/>
        <v>-2626.5733613103425</v>
      </c>
      <c r="U33" s="264">
        <v>-459.50984222011397</v>
      </c>
      <c r="V33" s="224">
        <f t="shared" ca="1" si="9"/>
        <v>-2225.7063817874587</v>
      </c>
      <c r="W33" s="183" t="str">
        <f t="shared" si="10"/>
        <v>S.016</v>
      </c>
    </row>
    <row r="34" spans="1:23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-6696.7266608215286</v>
      </c>
      <c r="J34" s="221">
        <v>206689.4566984821</v>
      </c>
      <c r="K34" s="221">
        <f t="shared" si="2"/>
        <v>216024.33206709783</v>
      </c>
      <c r="L34" s="217">
        <f t="shared" si="3"/>
        <v>-9334.8753686157288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-2887.415849206629</v>
      </c>
      <c r="R34" s="222">
        <f t="shared" ca="1" si="8"/>
        <v>-18919.017878643885</v>
      </c>
      <c r="S34" s="222"/>
      <c r="T34" s="225">
        <f t="shared" ca="1" si="6"/>
        <v>-18919.017878643885</v>
      </c>
      <c r="U34" s="264">
        <v>-3771.8776848529333</v>
      </c>
      <c r="V34" s="224">
        <f t="shared" ca="1" si="9"/>
        <v>-16031.602029437257</v>
      </c>
      <c r="W34" s="183" t="str">
        <f t="shared" si="10"/>
        <v>S.017</v>
      </c>
    </row>
    <row r="35" spans="1:23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U35" s="264">
        <v>0</v>
      </c>
      <c r="V35" s="224">
        <f t="shared" ca="1" si="9"/>
        <v>0</v>
      </c>
      <c r="W35" s="183" t="str">
        <f t="shared" si="10"/>
        <v>S.018</v>
      </c>
    </row>
    <row r="36" spans="1:23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-15378.168150883401</v>
      </c>
      <c r="J36" s="221">
        <v>474134.83941316913</v>
      </c>
      <c r="K36" s="221">
        <f t="shared" si="2"/>
        <v>495548.55690286763</v>
      </c>
      <c r="L36" s="217">
        <f t="shared" si="3"/>
        <v>-21413.717489698494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-6626.5039218006932</v>
      </c>
      <c r="R36" s="222">
        <f t="shared" ca="1" si="8"/>
        <v>-43418.389562382588</v>
      </c>
      <c r="S36" s="222"/>
      <c r="T36" s="225">
        <f t="shared" ca="1" si="6"/>
        <v>-43418.389562382588</v>
      </c>
      <c r="U36" s="264">
        <v>-9308.2879360323313</v>
      </c>
      <c r="V36" s="224">
        <f t="shared" ca="1" si="9"/>
        <v>-36791.885640581895</v>
      </c>
      <c r="W36" s="183" t="str">
        <f t="shared" si="10"/>
        <v>S.019</v>
      </c>
    </row>
    <row r="37" spans="1:23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U37" s="264">
        <v>0</v>
      </c>
      <c r="V37" s="224">
        <f t="shared" ca="1" si="9"/>
        <v>0</v>
      </c>
      <c r="W37" s="183" t="str">
        <f t="shared" si="10"/>
        <v>S.020</v>
      </c>
    </row>
    <row r="38" spans="1:23" ht="13">
      <c r="A38" s="214" t="s">
        <v>255</v>
      </c>
      <c r="B38" s="192" t="s">
        <v>191</v>
      </c>
      <c r="C38" s="226" t="str">
        <f t="shared" ref="C38:F57" ca="1" si="15">INDIRECT("'"&amp; $A38 &amp; "'!" &amp;C$100)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-3165.2672216836945</v>
      </c>
      <c r="J38" s="221">
        <v>183988.95470723149</v>
      </c>
      <c r="K38" s="221">
        <f t="shared" si="2"/>
        <v>192298.58979374386</v>
      </c>
      <c r="L38" s="217">
        <f t="shared" si="3"/>
        <v>-8309.6350865123677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-2066.7188925937971</v>
      </c>
      <c r="R38" s="222">
        <f t="shared" ca="1" si="8"/>
        <v>-13541.621200789859</v>
      </c>
      <c r="S38" s="222"/>
      <c r="T38" s="225">
        <f t="shared" ca="1" si="6"/>
        <v>-13541.621200789859</v>
      </c>
      <c r="U38" s="264">
        <v>-2602.3398994343884</v>
      </c>
      <c r="V38" s="224">
        <f t="shared" ref="V38:V43" ca="1" si="16">+I38+L38+P38</f>
        <v>-11474.902308196062</v>
      </c>
      <c r="W38" s="183" t="str">
        <f t="shared" ref="W38:W43" si="17">A38</f>
        <v>S.021</v>
      </c>
    </row>
    <row r="39" spans="1:23" ht="1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-561.00725170376245</v>
      </c>
      <c r="J39" s="221">
        <v>23049.678227634235</v>
      </c>
      <c r="K39" s="221">
        <f t="shared" si="2"/>
        <v>24090.688625448303</v>
      </c>
      <c r="L39" s="217">
        <f t="shared" si="3"/>
        <v>-1041.0103978140687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-288.53580218825505</v>
      </c>
      <c r="R39" s="222">
        <f t="shared" ca="1" si="8"/>
        <v>-1890.5534517060862</v>
      </c>
      <c r="S39" s="222"/>
      <c r="T39" s="225">
        <f t="shared" ca="1" si="6"/>
        <v>-1890.5534517060862</v>
      </c>
      <c r="U39" s="264">
        <v>-376.88523185630004</v>
      </c>
      <c r="V39" s="224">
        <f t="shared" ca="1" si="16"/>
        <v>-1602.0176495178312</v>
      </c>
      <c r="W39" s="183" t="str">
        <f t="shared" si="17"/>
        <v>S.022</v>
      </c>
    </row>
    <row r="40" spans="1:23" ht="2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-12632.037981775531</v>
      </c>
      <c r="J40" s="221">
        <v>537131.0494819954</v>
      </c>
      <c r="K40" s="221">
        <f t="shared" si="2"/>
        <v>561389.91340093571</v>
      </c>
      <c r="L40" s="217">
        <f t="shared" si="3"/>
        <v>-24258.863918940304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-6644.3375181134597</v>
      </c>
      <c r="R40" s="222">
        <f t="shared" ca="1" si="8"/>
        <v>-43535.239418829296</v>
      </c>
      <c r="S40" s="222"/>
      <c r="T40" s="225">
        <f t="shared" ca="1" si="6"/>
        <v>-43535.239418829296</v>
      </c>
      <c r="U40" s="264">
        <v>-8648.9917406082768</v>
      </c>
      <c r="V40" s="224">
        <f t="shared" ca="1" si="16"/>
        <v>-36890.901900715835</v>
      </c>
      <c r="W40" s="183" t="str">
        <f t="shared" si="17"/>
        <v>S.023</v>
      </c>
    </row>
    <row r="41" spans="1:23" ht="2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-13542.635829990031</v>
      </c>
      <c r="J41" s="221">
        <v>588135.70562581415</v>
      </c>
      <c r="K41" s="221">
        <f t="shared" si="2"/>
        <v>614698.132174058</v>
      </c>
      <c r="L41" s="217">
        <f t="shared" si="3"/>
        <v>-26562.42654824385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-7223.2327456545418</v>
      </c>
      <c r="R41" s="222">
        <f t="shared" ca="1" si="8"/>
        <v>-47328.29512388842</v>
      </c>
      <c r="S41" s="222"/>
      <c r="T41" s="225">
        <f t="shared" ca="1" si="6"/>
        <v>-47328.29512388842</v>
      </c>
      <c r="U41" s="264">
        <v>-9380.4465417840966</v>
      </c>
      <c r="V41" s="224">
        <f t="shared" ca="1" si="16"/>
        <v>-40105.062378233881</v>
      </c>
      <c r="W41" s="183" t="str">
        <f t="shared" si="17"/>
        <v>S.024</v>
      </c>
    </row>
    <row r="42" spans="1:23" ht="1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-249.40518001441524</v>
      </c>
      <c r="J42" s="221">
        <v>10092.218179000203</v>
      </c>
      <c r="K42" s="221">
        <f t="shared" si="2"/>
        <v>10548.020813535537</v>
      </c>
      <c r="L42" s="217">
        <f t="shared" si="3"/>
        <v>-455.80263453533371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-127.0133962268018</v>
      </c>
      <c r="R42" s="222">
        <f t="shared" ca="1" si="8"/>
        <v>-832.22121077655072</v>
      </c>
      <c r="S42" s="228" t="s">
        <v>266</v>
      </c>
      <c r="T42" s="225">
        <f t="shared" ca="1" si="6"/>
        <v>-832.22121077655072</v>
      </c>
      <c r="U42" s="264">
        <v>-167.74322702808843</v>
      </c>
      <c r="V42" s="224">
        <f t="shared" ca="1" si="16"/>
        <v>-705.20781454974895</v>
      </c>
      <c r="W42" s="183" t="str">
        <f t="shared" si="17"/>
        <v>S.025</v>
      </c>
    </row>
    <row r="43" spans="1:23" ht="1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-1101.1530601434388</v>
      </c>
      <c r="J43" s="221">
        <v>28723.337654488081</v>
      </c>
      <c r="K43" s="221">
        <f t="shared" si="2"/>
        <v>30020.591909534382</v>
      </c>
      <c r="L43" s="217">
        <f>+J43-K43</f>
        <v>-1297.2542550463004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-431.97175690962808</v>
      </c>
      <c r="R43" s="222">
        <f ca="1">I43+L43+P43+Q43</f>
        <v>-2830.3790720993675</v>
      </c>
      <c r="S43" s="228" t="s">
        <v>266</v>
      </c>
      <c r="T43" s="225">
        <f ca="1">+G43+R43</f>
        <v>-2830.3790720993675</v>
      </c>
      <c r="U43" s="264">
        <v>-603.09537735257072</v>
      </c>
      <c r="V43" s="224">
        <f t="shared" ca="1" si="16"/>
        <v>-2398.4073151897392</v>
      </c>
      <c r="W43" s="183" t="str">
        <f t="shared" si="17"/>
        <v>S.026</v>
      </c>
    </row>
    <row r="44" spans="1:23" ht="1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-1202.0109751209529</v>
      </c>
      <c r="J44" s="221">
        <v>49776.748787075616</v>
      </c>
      <c r="K44" s="221">
        <f t="shared" si="2"/>
        <v>52024.854489245467</v>
      </c>
      <c r="L44" s="217">
        <f t="shared" ref="L44:L50" si="19">+J44-K44</f>
        <v>-2248.1057021698507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-621.39276894033924</v>
      </c>
      <c r="R44" s="222">
        <f t="shared" ref="R44:R50" ca="1" si="21">I44+L44+P44+Q44</f>
        <v>-4071.5094462311426</v>
      </c>
      <c r="S44" s="228" t="s">
        <v>266</v>
      </c>
      <c r="T44" s="225">
        <f t="shared" ref="T44:T50" ca="1" si="22">+G44+R44</f>
        <v>-4071.5094462311426</v>
      </c>
      <c r="U44" s="264">
        <v>-838.55617761409394</v>
      </c>
      <c r="V44" s="224">
        <f t="shared" ref="V44:V50" ca="1" si="23">+I44+L44+P44</f>
        <v>-3450.1166772908036</v>
      </c>
      <c r="W44" s="183" t="str">
        <f t="shared" ref="W44:W50" si="24">A44</f>
        <v>S.027</v>
      </c>
    </row>
    <row r="45" spans="1:23" ht="1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-14906.731033955934</v>
      </c>
      <c r="J45" s="221">
        <v>622627.93410278682</v>
      </c>
      <c r="K45" s="221">
        <f t="shared" si="2"/>
        <v>650748.15977228945</v>
      </c>
      <c r="L45" s="217">
        <f t="shared" si="19"/>
        <v>-28120.22566950263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-7749.4885726685316</v>
      </c>
      <c r="R45" s="222">
        <f t="shared" ca="1" si="21"/>
        <v>-50776.445276127095</v>
      </c>
      <c r="S45" s="228" t="s">
        <v>266</v>
      </c>
      <c r="T45" s="225">
        <f t="shared" ca="1" si="22"/>
        <v>-50776.445276127095</v>
      </c>
      <c r="U45" s="264">
        <v>-10454.052214145406</v>
      </c>
      <c r="V45" s="224">
        <f t="shared" ca="1" si="23"/>
        <v>-43026.956703458563</v>
      </c>
      <c r="W45" s="183" t="str">
        <f t="shared" si="24"/>
        <v>S.028</v>
      </c>
    </row>
    <row r="46" spans="1:23" ht="37.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-5671.8328617683437</v>
      </c>
      <c r="J46" s="221">
        <v>225309.29260916091</v>
      </c>
      <c r="K46" s="221">
        <f t="shared" si="2"/>
        <v>235485.10998994621</v>
      </c>
      <c r="L46" s="217">
        <f t="shared" si="19"/>
        <v>-10175.817380785302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-2854.2847058584885</v>
      </c>
      <c r="R46" s="222">
        <f t="shared" ca="1" si="21"/>
        <v>-18701.934948412134</v>
      </c>
      <c r="S46" s="228" t="s">
        <v>266</v>
      </c>
      <c r="T46" s="225">
        <f t="shared" ca="1" si="22"/>
        <v>-18701.934948412134</v>
      </c>
      <c r="U46" s="264">
        <v>-3898.4051384659697</v>
      </c>
      <c r="V46" s="224">
        <f t="shared" ca="1" si="23"/>
        <v>-15847.650242553646</v>
      </c>
      <c r="W46" s="183" t="str">
        <f t="shared" si="24"/>
        <v>S.029</v>
      </c>
    </row>
    <row r="47" spans="1:23" ht="1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-144125.215015986</v>
      </c>
      <c r="J47" s="221">
        <v>5658894.3866321361</v>
      </c>
      <c r="K47" s="221">
        <f t="shared" si="2"/>
        <v>5914471.3989633992</v>
      </c>
      <c r="L47" s="217">
        <f t="shared" si="19"/>
        <v>-255577.01233126316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-71989.470801886549</v>
      </c>
      <c r="R47" s="222">
        <f t="shared" ca="1" si="21"/>
        <v>-471691.69814913569</v>
      </c>
      <c r="S47" s="228" t="s">
        <v>266</v>
      </c>
      <c r="T47" s="225">
        <f t="shared" ca="1" si="22"/>
        <v>-471691.69814913569</v>
      </c>
      <c r="U47" s="264">
        <v>-97959.200681678398</v>
      </c>
      <c r="V47" s="224">
        <f t="shared" ca="1" si="23"/>
        <v>-399702.22734724917</v>
      </c>
      <c r="W47" s="183" t="str">
        <f t="shared" si="24"/>
        <v>S.030</v>
      </c>
    </row>
    <row r="48" spans="1:23" ht="2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-608.88519454368361</v>
      </c>
      <c r="J48" s="221">
        <v>27265.430629563471</v>
      </c>
      <c r="K48" s="221">
        <f t="shared" si="2"/>
        <v>28496.840305045396</v>
      </c>
      <c r="L48" s="217">
        <f t="shared" si="19"/>
        <v>-1231.4096754819257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-331.45137742120704</v>
      </c>
      <c r="R48" s="222">
        <f t="shared" ca="1" si="21"/>
        <v>-2171.7462474468161</v>
      </c>
      <c r="S48" s="228" t="s">
        <v>266</v>
      </c>
      <c r="T48" s="225">
        <f t="shared" ca="1" si="22"/>
        <v>-2171.7462474468161</v>
      </c>
      <c r="U48" s="264">
        <v>-444.14610656606396</v>
      </c>
      <c r="V48" s="224">
        <f t="shared" ca="1" si="23"/>
        <v>-1840.2948700256093</v>
      </c>
      <c r="W48" s="183" t="str">
        <f t="shared" si="24"/>
        <v>S.031</v>
      </c>
    </row>
    <row r="49" spans="1:23" ht="1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-12708.95807988965</v>
      </c>
      <c r="J49" s="221">
        <v>493512.73627339397</v>
      </c>
      <c r="K49" s="221">
        <f t="shared" si="2"/>
        <v>515801.63266667805</v>
      </c>
      <c r="L49" s="217">
        <f t="shared" si="19"/>
        <v>-22288.896393284085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-6303.3849959919535</v>
      </c>
      <c r="R49" s="222">
        <f t="shared" ca="1" si="21"/>
        <v>-41301.239469165688</v>
      </c>
      <c r="S49" s="228" t="s">
        <v>266</v>
      </c>
      <c r="T49" s="225">
        <f t="shared" ca="1" si="22"/>
        <v>-41301.239469165688</v>
      </c>
      <c r="U49" s="264">
        <v>-8564.0161976856161</v>
      </c>
      <c r="V49" s="224">
        <f t="shared" ca="1" si="23"/>
        <v>-34997.854473173735</v>
      </c>
      <c r="W49" s="183" t="str">
        <f t="shared" si="24"/>
        <v>S.032</v>
      </c>
    </row>
    <row r="50" spans="1:23" ht="1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-184308.84576493315</v>
      </c>
      <c r="J50" s="221">
        <v>7255754.9736203579</v>
      </c>
      <c r="K50" s="221">
        <f t="shared" ref="K50:K81" si="25">J50/J$93*K$93</f>
        <v>7583452.232425225</v>
      </c>
      <c r="L50" s="217">
        <f t="shared" si="19"/>
        <v>-327697.25880486704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+V50/$V$93 * $Q$93</f>
        <v>-92216.269996647476</v>
      </c>
      <c r="R50" s="222">
        <f t="shared" ca="1" si="21"/>
        <v>-604222.37456644769</v>
      </c>
      <c r="S50" s="228" t="s">
        <v>266</v>
      </c>
      <c r="T50" s="225">
        <f t="shared" ca="1" si="22"/>
        <v>-604222.37456644769</v>
      </c>
      <c r="U50" s="264">
        <v>-127607.11925788558</v>
      </c>
      <c r="V50" s="224">
        <f t="shared" ca="1" si="23"/>
        <v>-512006.1045698002</v>
      </c>
      <c r="W50" s="183" t="str">
        <f t="shared" si="24"/>
        <v>S.033</v>
      </c>
    </row>
    <row r="51" spans="1:23" ht="1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-26927.113141083042</v>
      </c>
      <c r="J51" s="221">
        <v>1042734.14564865</v>
      </c>
      <c r="K51" s="221">
        <f t="shared" si="25"/>
        <v>1089827.9522109739</v>
      </c>
      <c r="L51" s="217">
        <f t="shared" ref="L51:L60" si="28">+J51-K51</f>
        <v>-47093.806562323938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-13331.741664496078</v>
      </c>
      <c r="R51" s="222">
        <f t="shared" ref="R51:R60" ca="1" si="30">I51+L51+P51+Q51</f>
        <v>-87352.661367903056</v>
      </c>
      <c r="S51" s="228" t="s">
        <v>266</v>
      </c>
      <c r="T51" s="225">
        <f t="shared" ref="T51:T60" ca="1" si="31">+G51+R51</f>
        <v>-87352.661367903056</v>
      </c>
      <c r="U51" s="264">
        <v>-18386.13983842728</v>
      </c>
      <c r="V51" s="224">
        <f t="shared" ref="V51:V60" ca="1" si="32">+I51+L51+P51</f>
        <v>-74020.91970340698</v>
      </c>
      <c r="W51" s="183" t="str">
        <f t="shared" ref="W51:W60" si="33">A51</f>
        <v>S.034</v>
      </c>
    </row>
    <row r="52" spans="1:23" ht="1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-14108.878299843345</v>
      </c>
      <c r="J52" s="221">
        <v>526921.3333242829</v>
      </c>
      <c r="K52" s="221">
        <f t="shared" si="25"/>
        <v>550719.08795683994</v>
      </c>
      <c r="L52" s="217">
        <f t="shared" si="28"/>
        <v>-23797.754632557044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-6827.2785538272765</v>
      </c>
      <c r="R52" s="222">
        <f t="shared" ca="1" si="30"/>
        <v>-44733.911486227662</v>
      </c>
      <c r="S52" s="228" t="s">
        <v>266</v>
      </c>
      <c r="T52" s="225">
        <f t="shared" ca="1" si="31"/>
        <v>-44733.911486227662</v>
      </c>
      <c r="U52" s="264">
        <v>-9453.7949245031577</v>
      </c>
      <c r="V52" s="224">
        <f t="shared" ca="1" si="32"/>
        <v>-37906.632932400389</v>
      </c>
      <c r="W52" s="183" t="str">
        <f t="shared" si="33"/>
        <v>S.035</v>
      </c>
    </row>
    <row r="53" spans="1:23" ht="1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-31364.362395501696</v>
      </c>
      <c r="J53" s="221">
        <v>781888.7456046947</v>
      </c>
      <c r="K53" s="221">
        <f t="shared" si="25"/>
        <v>817201.79015437688</v>
      </c>
      <c r="L53" s="217">
        <f t="shared" si="28"/>
        <v>-35313.044549682178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-12009.118068425636</v>
      </c>
      <c r="R53" s="222">
        <f t="shared" ca="1" si="30"/>
        <v>-78686.525013609513</v>
      </c>
      <c r="S53" s="228" t="s">
        <v>266</v>
      </c>
      <c r="T53" s="225">
        <f t="shared" ca="1" si="31"/>
        <v>-78686.525013609513</v>
      </c>
      <c r="U53" s="264">
        <v>-17339.075192263947</v>
      </c>
      <c r="V53" s="224">
        <f t="shared" ca="1" si="32"/>
        <v>-66677.406945183873</v>
      </c>
      <c r="W53" s="183" t="str">
        <f t="shared" si="33"/>
        <v>S.036</v>
      </c>
    </row>
    <row r="54" spans="1:23" ht="2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-16130.373475323198</v>
      </c>
      <c r="J54" s="221">
        <v>612236.36127655103</v>
      </c>
      <c r="K54" s="221">
        <f t="shared" si="25"/>
        <v>639887.26432666951</v>
      </c>
      <c r="L54" s="217">
        <f t="shared" si="28"/>
        <v>-27650.903050118475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-7885.3474222935056</v>
      </c>
      <c r="R54" s="222">
        <f t="shared" ca="1" si="30"/>
        <v>-51666.623947735177</v>
      </c>
      <c r="S54" s="228" t="s">
        <v>266</v>
      </c>
      <c r="T54" s="225">
        <f t="shared" ca="1" si="31"/>
        <v>-51666.623947735177</v>
      </c>
      <c r="U54" s="264">
        <v>-10895.95420621497</v>
      </c>
      <c r="V54" s="224">
        <f t="shared" ca="1" si="32"/>
        <v>-43781.276525441674</v>
      </c>
      <c r="W54" s="183" t="str">
        <f t="shared" si="33"/>
        <v>S.037</v>
      </c>
    </row>
    <row r="55" spans="1:23" ht="2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-7368.9066031228867</v>
      </c>
      <c r="J55" s="221">
        <v>319590.86583106103</v>
      </c>
      <c r="K55" s="221">
        <f t="shared" si="25"/>
        <v>334024.79463001777</v>
      </c>
      <c r="L55" s="217">
        <f t="shared" si="28"/>
        <v>-14433.928798956738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-3926.859735041583</v>
      </c>
      <c r="R55" s="222">
        <f t="shared" ca="1" si="30"/>
        <v>-25729.695137121209</v>
      </c>
      <c r="S55" s="228" t="s">
        <v>266</v>
      </c>
      <c r="T55" s="225">
        <f t="shared" ca="1" si="31"/>
        <v>-25729.695137121209</v>
      </c>
      <c r="U55" s="264">
        <v>-5357.3729288955219</v>
      </c>
      <c r="V55" s="224">
        <f t="shared" ca="1" si="32"/>
        <v>-21802.835402079625</v>
      </c>
      <c r="W55" s="183" t="str">
        <f t="shared" si="33"/>
        <v>S.038</v>
      </c>
    </row>
    <row r="56" spans="1:23" ht="2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-13096.001043227618</v>
      </c>
      <c r="J56" s="221">
        <v>519020.78640150966</v>
      </c>
      <c r="K56" s="221">
        <f t="shared" si="25"/>
        <v>542461.7225390838</v>
      </c>
      <c r="L56" s="217">
        <f t="shared" si="28"/>
        <v>-23440.936137574143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-6580.5857270907536</v>
      </c>
      <c r="R56" s="222">
        <f t="shared" ca="1" si="30"/>
        <v>-43117.522907892511</v>
      </c>
      <c r="S56" s="228" t="s">
        <v>266</v>
      </c>
      <c r="T56" s="225">
        <f t="shared" ca="1" si="31"/>
        <v>-43117.522907892511</v>
      </c>
      <c r="U56" s="264">
        <v>-9011.8486758948766</v>
      </c>
      <c r="V56" s="224">
        <f t="shared" ca="1" si="32"/>
        <v>-36536.93718080176</v>
      </c>
      <c r="W56" s="183" t="str">
        <f t="shared" si="33"/>
        <v>S.039</v>
      </c>
    </row>
    <row r="57" spans="1:23" ht="1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-30200.314826713875</v>
      </c>
      <c r="J57" s="221">
        <v>1193148.6337500454</v>
      </c>
      <c r="K57" s="221">
        <f t="shared" si="25"/>
        <v>1247035.7258649506</v>
      </c>
      <c r="L57" s="217">
        <f t="shared" si="28"/>
        <v>-53887.092114905128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-15144.79408084713</v>
      </c>
      <c r="R57" s="222">
        <f t="shared" ca="1" si="30"/>
        <v>-99232.201022466135</v>
      </c>
      <c r="S57" s="228" t="s">
        <v>266</v>
      </c>
      <c r="T57" s="225">
        <f t="shared" ca="1" si="31"/>
        <v>-99232.201022466135</v>
      </c>
      <c r="U57" s="264">
        <v>-21086.651593802279</v>
      </c>
      <c r="V57" s="224">
        <f t="shared" ca="1" si="32"/>
        <v>-84087.406941619003</v>
      </c>
      <c r="W57" s="183" t="str">
        <f t="shared" si="33"/>
        <v>S.040</v>
      </c>
    </row>
    <row r="58" spans="1:23" ht="13">
      <c r="A58" s="230" t="s">
        <v>322</v>
      </c>
      <c r="B58" s="192" t="s">
        <v>191</v>
      </c>
      <c r="C58" s="226" t="str">
        <f t="shared" ref="C58:F77" ca="1" si="34">INDIRECT("'"&amp; $A58 &amp; "'!" &amp;C$100)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-15258.14119462471</v>
      </c>
      <c r="J58" s="221">
        <v>612945.23643100122</v>
      </c>
      <c r="K58" s="221">
        <f t="shared" si="25"/>
        <v>640628.15495653101</v>
      </c>
      <c r="L58" s="217">
        <f t="shared" si="28"/>
        <v>-27682.918525529793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-7734.0178598516986</v>
      </c>
      <c r="R58" s="222">
        <f t="shared" ca="1" si="30"/>
        <v>-50675.077580006204</v>
      </c>
      <c r="S58" s="228" t="s">
        <v>266</v>
      </c>
      <c r="T58" s="225">
        <f t="shared" ca="1" si="31"/>
        <v>-50675.077580006204</v>
      </c>
      <c r="U58" s="264">
        <v>-10850.857323591954</v>
      </c>
      <c r="V58" s="224">
        <f t="shared" ca="1" si="32"/>
        <v>-42941.059720154502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-17698.529285983066</v>
      </c>
      <c r="J59" s="221">
        <v>657653.07931956567</v>
      </c>
      <c r="K59" s="221">
        <f t="shared" si="25"/>
        <v>687355.17264012736</v>
      </c>
      <c r="L59" s="217">
        <f t="shared" si="28"/>
        <v>-29702.093320561689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-8537.2197192200147</v>
      </c>
      <c r="R59" s="222">
        <f t="shared" ca="1" si="30"/>
        <v>-55937.842325764766</v>
      </c>
      <c r="S59" s="228" t="s">
        <v>266</v>
      </c>
      <c r="T59" s="225">
        <f t="shared" ca="1" si="31"/>
        <v>-55937.842325764766</v>
      </c>
      <c r="U59" s="264">
        <v>-11979.655839007279</v>
      </c>
      <c r="V59" s="224">
        <f t="shared" ca="1" si="32"/>
        <v>-47400.622606544755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-46168.341204131721</v>
      </c>
      <c r="J60" s="221">
        <v>1869691.61625973</v>
      </c>
      <c r="K60" s="221">
        <f t="shared" si="25"/>
        <v>1954133.9409642317</v>
      </c>
      <c r="L60" s="217">
        <f t="shared" si="28"/>
        <v>-84442.324704501778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-23523.993804707628</v>
      </c>
      <c r="R60" s="222">
        <f t="shared" ca="1" si="30"/>
        <v>-154134.65971334113</v>
      </c>
      <c r="S60" s="228" t="s">
        <v>266</v>
      </c>
      <c r="T60" s="225">
        <f t="shared" ca="1" si="31"/>
        <v>-154134.65971334113</v>
      </c>
      <c r="U60" s="264">
        <v>-34573.272987287186</v>
      </c>
      <c r="V60" s="224">
        <f t="shared" ca="1" si="32"/>
        <v>-130610.6659086335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542496.1896194052</v>
      </c>
      <c r="J61" s="221">
        <v>3612972.0552250198</v>
      </c>
      <c r="K61" s="221">
        <f t="shared" si="25"/>
        <v>3776147.4991230476</v>
      </c>
      <c r="L61" s="217">
        <f t="shared" ref="L61:L71" si="36">+J61-K61</f>
        <v>-163175.44389802776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68318.607904417178</v>
      </c>
      <c r="R61" s="222">
        <f t="shared" ref="R61:R71" ca="1" si="38">I61+L61+P61+Q61</f>
        <v>447639.35362579464</v>
      </c>
      <c r="S61" s="228" t="s">
        <v>266</v>
      </c>
      <c r="T61" s="225">
        <f t="shared" ref="T61:T70" ca="1" si="39">+G61+R61</f>
        <v>447639.35362579464</v>
      </c>
      <c r="U61" s="264">
        <v>132506.78264483251</v>
      </c>
      <c r="V61" s="224">
        <f t="shared" ref="V61:V71" ca="1" si="40">+I61+L61+P61</f>
        <v>379320.74572137743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55002.244297670783</v>
      </c>
      <c r="J62" s="221">
        <v>329551.54587701615</v>
      </c>
      <c r="K62" s="221">
        <f t="shared" si="25"/>
        <v>344435.33655233984</v>
      </c>
      <c r="L62" s="217">
        <f t="shared" si="36"/>
        <v>-14883.790675323689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7225.6446125672865</v>
      </c>
      <c r="R62" s="222">
        <f t="shared" ca="1" si="38"/>
        <v>47344.098234914381</v>
      </c>
      <c r="S62" s="228" t="s">
        <v>266</v>
      </c>
      <c r="T62" s="225">
        <f t="shared" ca="1" si="39"/>
        <v>47344.098234914381</v>
      </c>
      <c r="U62" s="264">
        <v>13800.917135548116</v>
      </c>
      <c r="V62" s="224">
        <f t="shared" ca="1" si="40"/>
        <v>40118.453622347093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279034.40831413749</v>
      </c>
      <c r="J63" s="221">
        <v>2027571.0405417536</v>
      </c>
      <c r="K63" s="221">
        <f t="shared" si="25"/>
        <v>2119143.7954698512</v>
      </c>
      <c r="L63" s="217">
        <f t="shared" si="36"/>
        <v>-91572.754928097595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33763.297523942536</v>
      </c>
      <c r="R63" s="222">
        <f t="shared" ca="1" si="38"/>
        <v>221224.95090998244</v>
      </c>
      <c r="S63" s="228" t="s">
        <v>266</v>
      </c>
      <c r="T63" s="225">
        <f t="shared" ca="1" si="39"/>
        <v>221224.95090998244</v>
      </c>
      <c r="U63" s="264">
        <v>66468.344318510499</v>
      </c>
      <c r="V63" s="224">
        <f t="shared" ca="1" si="40"/>
        <v>187461.65338603989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4378.6231001487467</v>
      </c>
      <c r="J64" s="221">
        <v>98609.914417524895</v>
      </c>
      <c r="K64" s="221">
        <f t="shared" si="25"/>
        <v>103063.51004790238</v>
      </c>
      <c r="L64" s="217">
        <f t="shared" si="36"/>
        <v>-4453.5956303774874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-13.503134099767049</v>
      </c>
      <c r="R64" s="222">
        <f t="shared" ca="1" si="38"/>
        <v>-88.475664328507705</v>
      </c>
      <c r="S64" s="228" t="s">
        <v>266</v>
      </c>
      <c r="T64" s="225">
        <f t="shared" ca="1" si="39"/>
        <v>-88.475664328507705</v>
      </c>
      <c r="U64" s="264">
        <v>377.22609855887185</v>
      </c>
      <c r="V64" s="224">
        <f t="shared" ca="1" si="40"/>
        <v>-74.972530228740652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1836.4229917708981</v>
      </c>
      <c r="J65" s="221">
        <v>19987.750277658837</v>
      </c>
      <c r="K65" s="221">
        <f t="shared" si="25"/>
        <v>20890.472461563681</v>
      </c>
      <c r="L65" s="217">
        <f t="shared" si="36"/>
        <v>-902.7221839048434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168.16675626672318</v>
      </c>
      <c r="R65" s="222">
        <f t="shared" ca="1" si="38"/>
        <v>1101.8675641327779</v>
      </c>
      <c r="S65" s="228" t="s">
        <v>266</v>
      </c>
      <c r="T65" s="225">
        <f t="shared" ca="1" si="39"/>
        <v>1101.8675641327779</v>
      </c>
      <c r="U65" s="264">
        <v>371.22225916761499</v>
      </c>
      <c r="V65" s="224">
        <f t="shared" ca="1" si="40"/>
        <v>933.70080786605467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2010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97.866128801052582</v>
      </c>
      <c r="J66" s="221">
        <v>2835.7724840316719</v>
      </c>
      <c r="K66" s="221">
        <f t="shared" si="25"/>
        <v>2963.8466641810837</v>
      </c>
      <c r="L66" s="217">
        <f t="shared" si="36"/>
        <v>-128.07418014941186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-5.4407043086985842</v>
      </c>
      <c r="R66" s="222">
        <f t="shared" ca="1" si="38"/>
        <v>-35.648755657057862</v>
      </c>
      <c r="S66" s="228" t="s">
        <v>266</v>
      </c>
      <c r="T66" s="225">
        <f t="shared" ca="1" si="39"/>
        <v>-35.648755657057862</v>
      </c>
      <c r="U66" s="264">
        <v>-4.3512146190198564</v>
      </c>
      <c r="V66" s="224">
        <f t="shared" ca="1" si="40"/>
        <v>-30.208051348359277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-51964.182077560574</v>
      </c>
      <c r="J67" s="221">
        <v>2028717.5663799648</v>
      </c>
      <c r="K67" s="221">
        <f t="shared" si="25"/>
        <v>2120342.1027388987</v>
      </c>
      <c r="L67" s="217">
        <f t="shared" si="36"/>
        <v>-91624.536358933896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-25861.441708664694</v>
      </c>
      <c r="R67" s="222">
        <f t="shared" ca="1" si="38"/>
        <v>-169450.16014515917</v>
      </c>
      <c r="S67" s="228" t="s">
        <v>266</v>
      </c>
      <c r="T67" s="225">
        <f t="shared" ca="1" si="39"/>
        <v>-169450.16014515917</v>
      </c>
      <c r="U67" s="264">
        <v>-38667.723336224342</v>
      </c>
      <c r="V67" s="224">
        <f t="shared" ca="1" si="40"/>
        <v>-143588.71843649447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-18821.937918572803</v>
      </c>
      <c r="J68" s="221">
        <v>711684.18160014309</v>
      </c>
      <c r="K68" s="221">
        <f t="shared" si="25"/>
        <v>743826.52327141713</v>
      </c>
      <c r="L68" s="217">
        <f t="shared" si="36"/>
        <v>-32142.341671274044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-9179.061977768366</v>
      </c>
      <c r="R68" s="222">
        <f t="shared" ca="1" si="38"/>
        <v>-60143.341567615214</v>
      </c>
      <c r="S68" s="228" t="s">
        <v>266</v>
      </c>
      <c r="T68" s="225">
        <f t="shared" ca="1" si="39"/>
        <v>-60143.341567615214</v>
      </c>
      <c r="U68" s="264">
        <v>-14244.029413775123</v>
      </c>
      <c r="V68" s="224">
        <f t="shared" ca="1" si="40"/>
        <v>-50964.279589846847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-38048.845531744417</v>
      </c>
      <c r="J69" s="221">
        <v>1530785.3299800558</v>
      </c>
      <c r="K69" s="221">
        <f t="shared" si="25"/>
        <v>1599921.3686523857</v>
      </c>
      <c r="L69" s="217">
        <f t="shared" si="36"/>
        <v>-69136.038672329858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-19304.828854779458</v>
      </c>
      <c r="R69" s="222">
        <f t="shared" ca="1" si="38"/>
        <v>-126489.71305885373</v>
      </c>
      <c r="S69" s="228" t="s">
        <v>266</v>
      </c>
      <c r="T69" s="225">
        <f t="shared" ca="1" si="39"/>
        <v>-126489.71305885373</v>
      </c>
      <c r="U69" s="264">
        <v>-27217.970547092125</v>
      </c>
      <c r="V69" s="224">
        <f t="shared" ca="1" si="40"/>
        <v>-107184.88420407427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-18515.234297475312</v>
      </c>
      <c r="J70" s="221">
        <v>738221.79824711359</v>
      </c>
      <c r="K70" s="221">
        <f t="shared" si="25"/>
        <v>771562.67876955378</v>
      </c>
      <c r="L70" s="217">
        <f t="shared" si="36"/>
        <v>-33340.880522440188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-9339.6884188097956</v>
      </c>
      <c r="R70" s="222">
        <f t="shared" ca="1" si="38"/>
        <v>-61195.803238725297</v>
      </c>
      <c r="S70" s="228" t="s">
        <v>266</v>
      </c>
      <c r="T70" s="225">
        <f t="shared" ca="1" si="39"/>
        <v>-61195.803238725297</v>
      </c>
      <c r="U70" s="264">
        <v>-13245.787723082838</v>
      </c>
      <c r="V70" s="224">
        <f t="shared" ca="1" si="40"/>
        <v>-51856.1148199155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-44637.02790490957</v>
      </c>
      <c r="J71" s="221">
        <v>1782086.4454872017</v>
      </c>
      <c r="K71" s="221">
        <f t="shared" si="25"/>
        <v>1862572.1902873842</v>
      </c>
      <c r="L71" s="217">
        <f t="shared" si="36"/>
        <v>-80485.744800182525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-22535.581680606581</v>
      </c>
      <c r="R71" s="222">
        <f t="shared" ca="1" si="38"/>
        <v>-147658.35438569868</v>
      </c>
      <c r="S71" s="228" t="s">
        <v>266</v>
      </c>
      <c r="T71" s="225">
        <f ca="1">+G71+R71</f>
        <v>-147658.35438569868</v>
      </c>
      <c r="U71" s="264">
        <v>-31965.021680779653</v>
      </c>
      <c r="V71" s="224">
        <f t="shared" ca="1" si="40"/>
        <v>-125122.77270509209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-36357.867348975269</v>
      </c>
      <c r="J72" s="221">
        <v>1219139.2694320683</v>
      </c>
      <c r="K72" s="221">
        <f t="shared" si="25"/>
        <v>1274200.1966748906</v>
      </c>
      <c r="L72" s="217">
        <f t="shared" ref="L72:L77" si="43">+J72-K72</f>
        <v>-55060.927242822247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-16465.233850929562</v>
      </c>
      <c r="R72" s="222">
        <f t="shared" ref="R72:R77" ca="1" si="45">I72+L72+P72+Q72</f>
        <v>-107884.02844272708</v>
      </c>
      <c r="S72" s="228" t="s">
        <v>266</v>
      </c>
      <c r="T72" s="225">
        <f t="shared" ref="T72:T77" ca="1" si="46">+G72+R72</f>
        <v>-107884.02844272708</v>
      </c>
      <c r="U72" s="264">
        <v>-24080.355727091723</v>
      </c>
      <c r="V72" s="224">
        <f ca="1">+I72+L72+P72</f>
        <v>-91418.794591797516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-4718.4775964655564</v>
      </c>
      <c r="J73" s="221">
        <v>204283.29192361806</v>
      </c>
      <c r="K73" s="221">
        <f t="shared" si="25"/>
        <v>213509.49581644355</v>
      </c>
      <c r="L73" s="217">
        <f t="shared" si="43"/>
        <v>-9226.2038928254915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-2511.5452760356866</v>
      </c>
      <c r="R73" s="222">
        <f t="shared" ca="1" si="45"/>
        <v>-16456.226765326734</v>
      </c>
      <c r="S73" s="228" t="s">
        <v>266</v>
      </c>
      <c r="T73" s="225">
        <f t="shared" ca="1" si="46"/>
        <v>-16456.226765326734</v>
      </c>
      <c r="U73" s="264">
        <v>-3618.8608578908606</v>
      </c>
      <c r="V73" s="224">
        <f ca="1">+I73+L73+P73</f>
        <v>-13944.681489291048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-4797.3907856928126</v>
      </c>
      <c r="J74" s="221">
        <v>160022.65403444023</v>
      </c>
      <c r="K74" s="221">
        <f t="shared" si="25"/>
        <v>167249.88059658534</v>
      </c>
      <c r="L74" s="217">
        <f t="shared" si="43"/>
        <v>-7227.2265621451079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-2165.7268342264942</v>
      </c>
      <c r="R74" s="222">
        <f t="shared" ca="1" si="45"/>
        <v>-14190.344182064415</v>
      </c>
      <c r="S74" s="228" t="s">
        <v>266</v>
      </c>
      <c r="T74" s="225">
        <f t="shared" ca="1" si="46"/>
        <v>-14190.344182064415</v>
      </c>
      <c r="U74" s="264">
        <v>-3166.2960033524014</v>
      </c>
      <c r="V74" s="224">
        <f ca="1">+I74+L74+P74</f>
        <v>-12024.617347837921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-69605.640457887668</v>
      </c>
      <c r="J75" s="221">
        <v>3319783.2952086823</v>
      </c>
      <c r="K75" s="221">
        <f t="shared" si="25"/>
        <v>3469717.2289786725</v>
      </c>
      <c r="L75" s="217">
        <f t="shared" si="43"/>
        <v>-149933.93376999022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-39540.779829094914</v>
      </c>
      <c r="R75" s="222">
        <f t="shared" ca="1" si="45"/>
        <v>-259080.35405697281</v>
      </c>
      <c r="S75" s="228" t="s">
        <v>266</v>
      </c>
      <c r="T75" s="225">
        <f t="shared" ca="1" si="46"/>
        <v>-259080.35405697281</v>
      </c>
      <c r="U75" s="264">
        <v>-57272.64664367192</v>
      </c>
      <c r="V75" s="224">
        <f ca="1">+I75+L75+P75</f>
        <v>-219539.57422787789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-54802.823404593393</v>
      </c>
      <c r="J76" s="221">
        <v>2253402.2896307739</v>
      </c>
      <c r="K76" s="221">
        <f t="shared" si="25"/>
        <v>2355174.4354627826</v>
      </c>
      <c r="L76" s="217">
        <f t="shared" si="43"/>
        <v>-101772.14583200868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-28200.366185030278</v>
      </c>
      <c r="R76" s="222">
        <f t="shared" ca="1" si="45"/>
        <v>-184775.33542163236</v>
      </c>
      <c r="S76" s="228" t="s">
        <v>266</v>
      </c>
      <c r="T76" s="225">
        <f t="shared" ca="1" si="46"/>
        <v>-184775.33542163236</v>
      </c>
      <c r="U76" s="264">
        <v>-66988.376483518019</v>
      </c>
      <c r="V76" s="224">
        <f ca="1">+I76+L76+P76</f>
        <v>-156574.96923660208</v>
      </c>
      <c r="W76" s="183" t="str">
        <f>A76</f>
        <v>S.059</v>
      </c>
    </row>
    <row r="77" spans="1:23" ht="17.25" customHeight="1">
      <c r="A77" s="230" t="s">
        <v>374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-304433.09433168918</v>
      </c>
      <c r="J77" s="221">
        <v>12862070.596249066</v>
      </c>
      <c r="K77" s="221">
        <f t="shared" si="25"/>
        <v>13442970.212108398</v>
      </c>
      <c r="L77" s="217">
        <f t="shared" si="43"/>
        <v>-580899.61585933156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-159455.2867849817</v>
      </c>
      <c r="R77" s="222">
        <f t="shared" ca="1" si="45"/>
        <v>-1044787.9969760025</v>
      </c>
      <c r="S77" s="228" t="s">
        <v>266</v>
      </c>
      <c r="T77" s="225">
        <f t="shared" ca="1" si="46"/>
        <v>-1044787.9969760025</v>
      </c>
      <c r="U77" s="264">
        <v>-191696.06809626531</v>
      </c>
      <c r="V77" s="224">
        <f t="shared" ref="V77:V84" ca="1" si="47">+I77+L77+P77</f>
        <v>-885332.71019102074</v>
      </c>
      <c r="W77" s="183" t="str">
        <f t="shared" ref="W77:W84" si="48">A77</f>
        <v>S.060</v>
      </c>
    </row>
    <row r="78" spans="1:23" ht="17.25" customHeight="1">
      <c r="A78" s="230" t="s">
        <v>375</v>
      </c>
      <c r="B78" s="192" t="s">
        <v>191</v>
      </c>
      <c r="C78" s="226" t="str">
        <f t="shared" ref="C78:F91" ca="1" si="49">INDIRECT("'"&amp; $A78 &amp; "'!" &amp;C$100)</f>
        <v>Messick 500/230 kV</v>
      </c>
      <c r="D78" s="216">
        <f t="shared" ca="1" si="49"/>
        <v>2016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-176874.48879029229</v>
      </c>
      <c r="J78" s="221">
        <v>7619859.2220305083</v>
      </c>
      <c r="K78" s="221">
        <f t="shared" si="25"/>
        <v>7964000.8018684043</v>
      </c>
      <c r="L78" s="217">
        <f t="shared" ref="L78:L84" si="51">+J78-K78</f>
        <v>-344141.57983789593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-93839.034395065173</v>
      </c>
      <c r="R78" s="222">
        <f t="shared" ref="R78:R84" ca="1" si="53">I78+L78+P78+Q78</f>
        <v>-614855.10302325338</v>
      </c>
      <c r="S78" s="228" t="s">
        <v>266</v>
      </c>
      <c r="T78" s="225">
        <f t="shared" ref="T78:T84" ca="1" si="54">+G78+R78</f>
        <v>-614855.10302325338</v>
      </c>
      <c r="U78" s="264">
        <v>-128357.25955540195</v>
      </c>
      <c r="V78" s="224">
        <f t="shared" ca="1" si="47"/>
        <v>-521016.06862818822</v>
      </c>
      <c r="W78" s="183" t="str">
        <f t="shared" si="48"/>
        <v>S.061</v>
      </c>
    </row>
    <row r="79" spans="1:23" ht="17.25" customHeight="1">
      <c r="A79" s="230" t="s">
        <v>376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-4677.0585112102563</v>
      </c>
      <c r="J79" s="221">
        <v>165968.32946053738</v>
      </c>
      <c r="K79" s="221">
        <f t="shared" si="25"/>
        <v>173464.08514831576</v>
      </c>
      <c r="L79" s="217">
        <f t="shared" si="51"/>
        <v>-7495.7556877783791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-2192.4182363726654</v>
      </c>
      <c r="R79" s="222">
        <f t="shared" ca="1" si="53"/>
        <v>-14365.2324353613</v>
      </c>
      <c r="S79" s="228" t="s">
        <v>266</v>
      </c>
      <c r="T79" s="225">
        <f t="shared" ca="1" si="54"/>
        <v>-14365.2324353613</v>
      </c>
      <c r="U79" s="264">
        <v>-4064.7790501086547</v>
      </c>
      <c r="V79" s="224">
        <f t="shared" ca="1" si="47"/>
        <v>-12172.814198988635</v>
      </c>
      <c r="W79" s="183" t="str">
        <f t="shared" si="48"/>
        <v>S.062</v>
      </c>
    </row>
    <row r="80" spans="1:23" ht="17.25" customHeight="1">
      <c r="A80" s="230" t="s">
        <v>377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-10383.671567996498</v>
      </c>
      <c r="J80" s="221">
        <v>633075.2153224909</v>
      </c>
      <c r="K80" s="221">
        <f t="shared" si="25"/>
        <v>661667.27961252397</v>
      </c>
      <c r="L80" s="217">
        <f t="shared" si="51"/>
        <v>-28592.064290033071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-7019.832281535002</v>
      </c>
      <c r="R80" s="222">
        <f t="shared" ca="1" si="53"/>
        <v>-45995.568139564573</v>
      </c>
      <c r="S80" s="228" t="s">
        <v>266</v>
      </c>
      <c r="T80" s="225">
        <f t="shared" ca="1" si="54"/>
        <v>-45995.568139564573</v>
      </c>
      <c r="U80" s="264">
        <v>771.26988276485645</v>
      </c>
      <c r="V80" s="224">
        <f t="shared" ca="1" si="47"/>
        <v>-38975.735858029569</v>
      </c>
      <c r="W80" s="183" t="str">
        <f t="shared" si="48"/>
        <v>S.063</v>
      </c>
    </row>
    <row r="81" spans="1:23" ht="17.25" customHeight="1">
      <c r="A81" s="230" t="s">
        <v>378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-90919.920701515861</v>
      </c>
      <c r="J81" s="221">
        <v>2286002.6814832608</v>
      </c>
      <c r="K81" s="221">
        <f t="shared" si="25"/>
        <v>2389247.1839597351</v>
      </c>
      <c r="L81" s="217">
        <f t="shared" si="51"/>
        <v>-103244.50247647427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-34970.518342880234</v>
      </c>
      <c r="R81" s="222">
        <f t="shared" ca="1" si="53"/>
        <v>-229134.94152087037</v>
      </c>
      <c r="S81" s="228" t="s">
        <v>266</v>
      </c>
      <c r="T81" s="225">
        <f t="shared" ca="1" si="54"/>
        <v>-229134.94152087037</v>
      </c>
      <c r="U81" s="264">
        <v>-66245.907376536095</v>
      </c>
      <c r="V81" s="224">
        <f t="shared" ca="1" si="47"/>
        <v>-194164.42317799013</v>
      </c>
      <c r="W81" s="183" t="str">
        <f t="shared" si="48"/>
        <v>S.064</v>
      </c>
    </row>
    <row r="82" spans="1:23" ht="17.25" customHeight="1">
      <c r="A82" s="230" t="s">
        <v>379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-12014.885310130077</v>
      </c>
      <c r="J82" s="221">
        <v>317314.31737879198</v>
      </c>
      <c r="K82" s="221">
        <f t="shared" ref="K82:K88" si="55">J82/J$93*K$93</f>
        <v>331645.42866391904</v>
      </c>
      <c r="L82" s="217">
        <f t="shared" si="51"/>
        <v>-14331.111285127059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+V82/$V$93 * $Q$93</f>
        <v>-4745.1182977600165</v>
      </c>
      <c r="R82" s="222">
        <f t="shared" ca="1" si="53"/>
        <v>-31091.114893017155</v>
      </c>
      <c r="S82" s="228" t="s">
        <v>266</v>
      </c>
      <c r="T82" s="225">
        <f t="shared" ca="1" si="54"/>
        <v>-31091.114893017155</v>
      </c>
      <c r="U82" s="264">
        <v>-14487.556394579115</v>
      </c>
      <c r="V82" s="224">
        <f t="shared" ca="1" si="47"/>
        <v>-26345.996595257137</v>
      </c>
      <c r="W82" s="183" t="str">
        <f t="shared" si="48"/>
        <v>S.065</v>
      </c>
    </row>
    <row r="83" spans="1:23" ht="17.25" customHeight="1">
      <c r="A83" s="230" t="s">
        <v>380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1" ca="1" si="57">INDIRECT("'"&amp; $A83 &amp; "'!" &amp;I$100)</f>
        <v>-32057.386585495784</v>
      </c>
      <c r="J83" s="221">
        <v>870442.89778234041</v>
      </c>
      <c r="K83" s="221">
        <f t="shared" si="55"/>
        <v>909755.38181556459</v>
      </c>
      <c r="L83" s="217">
        <f t="shared" si="51"/>
        <v>-39312.484033224173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-12854.267165684636</v>
      </c>
      <c r="R83" s="222">
        <f t="shared" ca="1" si="53"/>
        <v>-84224.137784404593</v>
      </c>
      <c r="S83" s="228" t="s">
        <v>266</v>
      </c>
      <c r="T83" s="225">
        <f t="shared" ca="1" si="54"/>
        <v>-84224.137784404593</v>
      </c>
      <c r="U83" s="264">
        <v>-19662.766481956518</v>
      </c>
      <c r="V83" s="224">
        <f t="shared" ca="1" si="47"/>
        <v>-71369.870618719957</v>
      </c>
      <c r="W83" s="183" t="str">
        <f t="shared" si="48"/>
        <v>S.066</v>
      </c>
    </row>
    <row r="84" spans="1:23" ht="17.25" customHeight="1">
      <c r="A84" s="230" t="s">
        <v>381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-47981.048555224203</v>
      </c>
      <c r="J84" s="221">
        <v>1405271.8348534736</v>
      </c>
      <c r="K84" s="221">
        <f t="shared" si="55"/>
        <v>1468739.2107270269</v>
      </c>
      <c r="L84" s="217">
        <f t="shared" si="51"/>
        <v>-63467.375873553334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-20072.725512638943</v>
      </c>
      <c r="R84" s="222">
        <f t="shared" ca="1" si="53"/>
        <v>-131521.14994141649</v>
      </c>
      <c r="S84" s="228" t="s">
        <v>266</v>
      </c>
      <c r="T84" s="225">
        <f t="shared" ca="1" si="54"/>
        <v>-131521.14994141649</v>
      </c>
      <c r="U84" s="264">
        <v>-49250.875618273269</v>
      </c>
      <c r="V84" s="224">
        <f t="shared" ca="1" si="47"/>
        <v>-111448.42442877754</v>
      </c>
      <c r="W84" s="183" t="str">
        <f t="shared" si="48"/>
        <v>S.067</v>
      </c>
    </row>
    <row r="85" spans="1:23" ht="17.25" customHeight="1">
      <c r="A85" s="230" t="s">
        <v>431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-45378.448546438478</v>
      </c>
      <c r="J85" s="221">
        <v>1509985.1516178951</v>
      </c>
      <c r="K85" s="221">
        <f t="shared" si="55"/>
        <v>1578181.7757900506</v>
      </c>
      <c r="L85" s="217">
        <f t="shared" ref="L85:L91" si="59">+J85-K85</f>
        <v>-68196.624172155512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-20455.751361610801</v>
      </c>
      <c r="R85" s="222">
        <f t="shared" ref="R85:R91" ca="1" si="61">I85+L85+P85+Q85</f>
        <v>-134030.82408020479</v>
      </c>
      <c r="S85" s="228" t="s">
        <v>266</v>
      </c>
      <c r="T85" s="225">
        <f t="shared" ref="T85:T91" ca="1" si="62">+G85+R85</f>
        <v>-134030.82408020479</v>
      </c>
      <c r="U85" s="264">
        <v>-50206.541506429123</v>
      </c>
      <c r="V85" s="224">
        <f t="shared" ref="V85:V91" ca="1" si="63">+I85+L85+P85</f>
        <v>-113575.07271859399</v>
      </c>
      <c r="W85" s="183" t="str">
        <f t="shared" ref="W85:W91" si="64">A85</f>
        <v>S.068</v>
      </c>
    </row>
    <row r="86" spans="1:23" ht="17.25" customHeight="1">
      <c r="A86" s="230" t="s">
        <v>432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2017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-35935.708401451819</v>
      </c>
      <c r="J86" s="221">
        <v>1309209.3004993915</v>
      </c>
      <c r="K86" s="221">
        <f t="shared" si="55"/>
        <v>1368338.1300333661</v>
      </c>
      <c r="L86" s="217">
        <f t="shared" si="59"/>
        <v>-59128.82953397464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-17121.860499545495</v>
      </c>
      <c r="R86" s="222">
        <f t="shared" ca="1" si="61"/>
        <v>-112186.39843497195</v>
      </c>
      <c r="S86" s="228" t="s">
        <v>266</v>
      </c>
      <c r="T86" s="225">
        <f t="shared" ca="1" si="62"/>
        <v>-112186.39843497195</v>
      </c>
      <c r="U86" s="264">
        <v>-40919.345135820644</v>
      </c>
      <c r="V86" s="224">
        <f t="shared" ca="1" si="63"/>
        <v>-95064.537935426459</v>
      </c>
      <c r="W86" s="183" t="str">
        <f t="shared" si="64"/>
        <v>S.069</v>
      </c>
    </row>
    <row r="87" spans="1:23" ht="17.25" customHeight="1">
      <c r="A87" s="230" t="s">
        <v>433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-21607.244966266095</v>
      </c>
      <c r="J87" s="221">
        <v>987504.78043090773</v>
      </c>
      <c r="K87" s="221">
        <f t="shared" si="55"/>
        <v>1032104.2205691742</v>
      </c>
      <c r="L87" s="217">
        <f t="shared" si="59"/>
        <v>-44599.440138266422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-11924.337414516644</v>
      </c>
      <c r="R87" s="222">
        <f t="shared" ca="1" si="61"/>
        <v>-78131.022519049162</v>
      </c>
      <c r="S87" s="228" t="s">
        <v>266</v>
      </c>
      <c r="T87" s="225">
        <f t="shared" ca="1" si="62"/>
        <v>-78131.022519049162</v>
      </c>
      <c r="U87" s="264">
        <v>-8675.4932529246289</v>
      </c>
      <c r="V87" s="224">
        <f t="shared" ca="1" si="63"/>
        <v>-66206.685104532517</v>
      </c>
      <c r="W87" s="183" t="str">
        <f t="shared" si="64"/>
        <v>S.070</v>
      </c>
    </row>
    <row r="88" spans="1:23" ht="17.25" customHeight="1">
      <c r="A88" s="230" t="s">
        <v>434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-7799.6127968168876</v>
      </c>
      <c r="J88" s="221">
        <v>241418.92112942346</v>
      </c>
      <c r="K88" s="221">
        <f t="shared" si="55"/>
        <v>252322.31008968572</v>
      </c>
      <c r="L88" s="217">
        <f t="shared" si="59"/>
        <v>-10903.388960262266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-3368.5556566317414</v>
      </c>
      <c r="R88" s="222">
        <f t="shared" ca="1" si="61"/>
        <v>-22071.557413710896</v>
      </c>
      <c r="S88" s="228" t="s">
        <v>266</v>
      </c>
      <c r="T88" s="225">
        <f t="shared" ca="1" si="62"/>
        <v>-22071.557413710896</v>
      </c>
      <c r="U88" s="264">
        <v>-3868.6015285575795</v>
      </c>
      <c r="V88" s="224">
        <f t="shared" ca="1" si="63"/>
        <v>-18703.001757079153</v>
      </c>
      <c r="W88" s="183" t="str">
        <f t="shared" si="64"/>
        <v>S.071</v>
      </c>
    </row>
    <row r="89" spans="1:23" ht="17.25" customHeight="1">
      <c r="A89" s="230" t="s">
        <v>456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-61762.861285302788</v>
      </c>
      <c r="J89" s="221">
        <v>1330129.1848918488</v>
      </c>
      <c r="K89" s="221">
        <f t="shared" ref="K89:K91" si="65">J89/J$93*K$93</f>
        <v>1390202.8353017829</v>
      </c>
      <c r="L89" s="217">
        <f t="shared" si="59"/>
        <v>-60073.650409934111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+V89/$V$93 * $Q$93</f>
        <v>-21943.700588058102</v>
      </c>
      <c r="R89" s="222">
        <f t="shared" ca="1" si="61"/>
        <v>-143780.212283295</v>
      </c>
      <c r="S89" s="228" t="s">
        <v>266</v>
      </c>
      <c r="T89" s="225">
        <f t="shared" ca="1" si="62"/>
        <v>-143780.212283295</v>
      </c>
      <c r="U89" s="264">
        <v>-30410.876435354425</v>
      </c>
      <c r="V89" s="224">
        <f t="shared" ca="1" si="63"/>
        <v>-121836.5116952369</v>
      </c>
      <c r="W89" s="183" t="str">
        <f t="shared" si="64"/>
        <v>S.072</v>
      </c>
    </row>
    <row r="90" spans="1:23" ht="17.25" customHeight="1">
      <c r="A90" s="230" t="s">
        <v>455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-13113.427925743163</v>
      </c>
      <c r="J90" s="221">
        <v>536152.95734675927</v>
      </c>
      <c r="K90" s="221">
        <f t="shared" si="65"/>
        <v>560367.64693611697</v>
      </c>
      <c r="L90" s="217">
        <f t="shared" si="59"/>
        <v>-24214.689589357702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-6723.0834408339642</v>
      </c>
      <c r="R90" s="222">
        <f t="shared" ca="1" si="61"/>
        <v>-44051.20095593483</v>
      </c>
      <c r="S90" s="228" t="s">
        <v>266</v>
      </c>
      <c r="T90" s="225">
        <f t="shared" ca="1" si="62"/>
        <v>-44051.20095593483</v>
      </c>
      <c r="U90" s="264">
        <v>-14112.943898015988</v>
      </c>
      <c r="V90" s="224">
        <f t="shared" ca="1" si="63"/>
        <v>-37328.117515100865</v>
      </c>
      <c r="W90" s="183" t="str">
        <f t="shared" si="64"/>
        <v>S.073</v>
      </c>
    </row>
    <row r="91" spans="1:23" ht="13">
      <c r="A91" s="230" t="s">
        <v>461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1169.1917024600552</v>
      </c>
      <c r="J91" s="221">
        <v>388777.30609373847</v>
      </c>
      <c r="K91" s="221">
        <f t="shared" si="65"/>
        <v>406335.95546319068</v>
      </c>
      <c r="L91" s="217">
        <f t="shared" si="59"/>
        <v>-17558.649369452207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-2951.8684246701814</v>
      </c>
      <c r="R91" s="222">
        <f t="shared" ca="1" si="61"/>
        <v>-19341.326091662333</v>
      </c>
      <c r="S91" s="231"/>
      <c r="T91" s="225">
        <f t="shared" ca="1" si="62"/>
        <v>-19341.326091662333</v>
      </c>
      <c r="U91" s="670">
        <v>-22625.765337030749</v>
      </c>
      <c r="V91" s="224">
        <f t="shared" ca="1" si="63"/>
        <v>-16389.457666992152</v>
      </c>
      <c r="W91" s="183" t="str">
        <f t="shared" si="64"/>
        <v>S.074</v>
      </c>
    </row>
    <row r="92" spans="1:23" ht="1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 ht="13">
      <c r="A93" s="194"/>
      <c r="B93" s="194"/>
      <c r="C93" s="214" t="s">
        <v>247</v>
      </c>
      <c r="D93" s="192"/>
      <c r="E93" s="222">
        <f>SUM(E18:E91)</f>
        <v>0</v>
      </c>
      <c r="F93" s="222">
        <f ca="1">SUM(F18:F91)</f>
        <v>0</v>
      </c>
      <c r="G93" s="222">
        <f ca="1">SUM(G18:G91)</f>
        <v>0</v>
      </c>
      <c r="H93" s="222"/>
      <c r="I93" s="222">
        <f ca="1">ROUND(SUM(I18:I91),0)</f>
        <v>-1205639</v>
      </c>
      <c r="J93" s="222">
        <f>SUM(J18:J91)</f>
        <v>89274163.592578918</v>
      </c>
      <c r="K93" s="225">
        <v>93306121.507054657</v>
      </c>
      <c r="L93" s="222">
        <f>SUM(L18:L91)</f>
        <v>-4031957.9144757409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666">
        <v>-943331.82343810517</v>
      </c>
      <c r="R93" s="222">
        <f ca="1">SUM(R18:R91)</f>
        <v>-6180928.749152299</v>
      </c>
      <c r="S93" s="222"/>
      <c r="T93" s="234">
        <f ca="1">SUM(T18:T91)</f>
        <v>-6180928.749152299</v>
      </c>
      <c r="U93" s="234">
        <f>SUM(U18:U91)</f>
        <v>-1325759.7738936504</v>
      </c>
      <c r="V93" s="235">
        <f ca="1">SUM(V18:V91)</f>
        <v>-5237596.9257141929</v>
      </c>
      <c r="W93" s="236" t="s">
        <v>372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 ht="12.5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 ht="12.5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 t="s">
        <v>475</v>
      </c>
      <c r="M96" s="194"/>
      <c r="N96" s="241"/>
      <c r="O96" s="241"/>
      <c r="P96" s="241"/>
      <c r="Q96" s="246"/>
      <c r="R96" s="241"/>
      <c r="S96" s="194"/>
      <c r="T96" s="194"/>
    </row>
    <row r="97" spans="1:22" ht="12.5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 ht="12.5">
      <c r="E98" s="247"/>
      <c r="F98" s="247"/>
      <c r="G98" s="247"/>
      <c r="K98" s="249"/>
      <c r="V98" s="183" t="s">
        <v>221</v>
      </c>
    </row>
    <row r="99" spans="1:22" ht="12.5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 ht="12.5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 ht="12.5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6" spans="1:22" ht="12.75" customHeight="1">
      <c r="K106" s="183" t="s">
        <v>475</v>
      </c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68" zoomScaleNormal="100" zoomScaleSheetLayoutView="80" workbookViewId="0">
      <selection activeCell="D93" sqref="D9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8328.5417090766241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8328.5417090766241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52200.161278124404</v>
      </c>
      <c r="E31" s="516">
        <v>1851.1904761904761</v>
      </c>
      <c r="F31" s="515">
        <v>50348.97080193393</v>
      </c>
      <c r="G31" s="516">
        <v>8328.5417090766241</v>
      </c>
      <c r="H31" s="510">
        <v>8328.5417090766241</v>
      </c>
      <c r="I31" s="511">
        <f t="shared" si="0"/>
        <v>0</v>
      </c>
      <c r="J31" s="511"/>
      <c r="K31" s="518">
        <f t="shared" ref="K31" si="18">G31</f>
        <v>8328.5417090766241</v>
      </c>
      <c r="L31" s="519">
        <f t="shared" ref="L31" si="19">IF(K31&lt;&gt;0,+G31-K31,0)</f>
        <v>0</v>
      </c>
      <c r="M31" s="518">
        <f t="shared" ref="M31" si="20">H31</f>
        <v>8328.5417090766241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50348.97080193393</v>
      </c>
      <c r="E32" s="522">
        <f>IF(+I14&lt;F31,I14,D32)</f>
        <v>1851.1904761904761</v>
      </c>
      <c r="F32" s="523">
        <f t="shared" ref="F32:F48" si="21">+D32-E32</f>
        <v>48497.780325743457</v>
      </c>
      <c r="G32" s="524">
        <f t="shared" ref="G32:G72" si="22">+I$12*((D32+F32)/2)+E32</f>
        <v>7408.5573063791289</v>
      </c>
      <c r="H32" s="491">
        <f t="shared" ref="H32:H72" si="23">+I$13*((D32+F32)/2)+E32</f>
        <v>7408.5573063791289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48497.780325743457</v>
      </c>
      <c r="E33" s="522">
        <f>IF(+I14&lt;F32,I14,D33)</f>
        <v>1851.1904761904761</v>
      </c>
      <c r="F33" s="523">
        <f t="shared" si="21"/>
        <v>46646.589849552984</v>
      </c>
      <c r="G33" s="524">
        <f t="shared" si="22"/>
        <v>7200.40186512535</v>
      </c>
      <c r="H33" s="491">
        <f t="shared" si="23"/>
        <v>7200.40186512535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46646.589849552984</v>
      </c>
      <c r="E34" s="522">
        <f>IF(+I14&lt;F33,I14,D34)</f>
        <v>1851.1904761904761</v>
      </c>
      <c r="F34" s="523">
        <f t="shared" si="21"/>
        <v>44795.39937336251</v>
      </c>
      <c r="G34" s="524">
        <f t="shared" si="22"/>
        <v>6992.2464238715711</v>
      </c>
      <c r="H34" s="491">
        <f t="shared" si="23"/>
        <v>6992.2464238715711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44795.39937336251</v>
      </c>
      <c r="E35" s="522">
        <f>IF(+I14&lt;F34,I14,D35)</f>
        <v>1851.1904761904761</v>
      </c>
      <c r="F35" s="523">
        <f t="shared" si="21"/>
        <v>42944.208897172037</v>
      </c>
      <c r="G35" s="524">
        <f t="shared" si="22"/>
        <v>6784.0909826177922</v>
      </c>
      <c r="H35" s="491">
        <f t="shared" si="23"/>
        <v>6784.0909826177922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42944.208897172037</v>
      </c>
      <c r="E36" s="522">
        <f>IF(+I14&lt;F35,I14,D36)</f>
        <v>1851.1904761904761</v>
      </c>
      <c r="F36" s="523">
        <f t="shared" si="21"/>
        <v>41093.018420981563</v>
      </c>
      <c r="G36" s="524">
        <f t="shared" si="22"/>
        <v>6575.9355413640142</v>
      </c>
      <c r="H36" s="491">
        <f t="shared" si="23"/>
        <v>6575.9355413640142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41093.018420981563</v>
      </c>
      <c r="E37" s="522">
        <f>IF(+I14&lt;F36,I14,D37)</f>
        <v>1851.1904761904761</v>
      </c>
      <c r="F37" s="523">
        <f t="shared" si="21"/>
        <v>39241.82794479109</v>
      </c>
      <c r="G37" s="524">
        <f t="shared" si="22"/>
        <v>6367.7801001102353</v>
      </c>
      <c r="H37" s="491">
        <f t="shared" si="23"/>
        <v>6367.7801001102353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39241.82794479109</v>
      </c>
      <c r="E38" s="522">
        <f>IF(+I14&lt;F37,I14,D38)</f>
        <v>1851.1904761904761</v>
      </c>
      <c r="F38" s="523">
        <f t="shared" si="21"/>
        <v>37390.637468600617</v>
      </c>
      <c r="G38" s="524">
        <f t="shared" si="22"/>
        <v>6159.6246588564563</v>
      </c>
      <c r="H38" s="491">
        <f t="shared" si="23"/>
        <v>6159.6246588564563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37390.637468600617</v>
      </c>
      <c r="E39" s="522">
        <f>IF(+I14&lt;F38,I14,D39)</f>
        <v>1851.1904761904761</v>
      </c>
      <c r="F39" s="523">
        <f t="shared" si="21"/>
        <v>35539.446992410143</v>
      </c>
      <c r="G39" s="524">
        <f t="shared" si="22"/>
        <v>5951.4692176026774</v>
      </c>
      <c r="H39" s="491">
        <f t="shared" si="23"/>
        <v>5951.4692176026774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35539.446992410143</v>
      </c>
      <c r="E40" s="522">
        <f>IF(+I14&lt;F39,I14,D40)</f>
        <v>1851.1904761904761</v>
      </c>
      <c r="F40" s="523">
        <f t="shared" si="21"/>
        <v>33688.25651621967</v>
      </c>
      <c r="G40" s="524">
        <f t="shared" si="22"/>
        <v>5743.3137763488985</v>
      </c>
      <c r="H40" s="491">
        <f t="shared" si="23"/>
        <v>5743.3137763488985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33688.25651621967</v>
      </c>
      <c r="E41" s="522">
        <f>IF(+I14&lt;F40,I14,D41)</f>
        <v>1851.1904761904761</v>
      </c>
      <c r="F41" s="523">
        <f t="shared" si="21"/>
        <v>31837.066040029193</v>
      </c>
      <c r="G41" s="524">
        <f t="shared" si="22"/>
        <v>5535.1583350951196</v>
      </c>
      <c r="H41" s="491">
        <f t="shared" si="23"/>
        <v>5535.1583350951196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31837.066040029193</v>
      </c>
      <c r="E42" s="522">
        <f>IF(+I14&lt;F41,I14,D42)</f>
        <v>1851.1904761904761</v>
      </c>
      <c r="F42" s="523">
        <f t="shared" si="21"/>
        <v>29985.875563838716</v>
      </c>
      <c r="G42" s="524">
        <f t="shared" si="22"/>
        <v>5327.0028938413398</v>
      </c>
      <c r="H42" s="491">
        <f t="shared" si="23"/>
        <v>5327.0028938413398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29985.875563838716</v>
      </c>
      <c r="E43" s="522">
        <f>IF(+I14&lt;F42,I14,D43)</f>
        <v>1851.1904761904761</v>
      </c>
      <c r="F43" s="523">
        <f t="shared" si="21"/>
        <v>28134.685087648239</v>
      </c>
      <c r="G43" s="524">
        <f t="shared" si="22"/>
        <v>5118.8474525875608</v>
      </c>
      <c r="H43" s="491">
        <f t="shared" si="23"/>
        <v>5118.8474525875608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28134.685087648239</v>
      </c>
      <c r="E44" s="522">
        <f>IF(+I14&lt;F43,I14,D44)</f>
        <v>1851.1904761904761</v>
      </c>
      <c r="F44" s="523">
        <f t="shared" si="21"/>
        <v>26283.494611457761</v>
      </c>
      <c r="G44" s="524">
        <f t="shared" si="22"/>
        <v>4910.6920113337819</v>
      </c>
      <c r="H44" s="491">
        <f t="shared" si="23"/>
        <v>4910.6920113337819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26283.494611457761</v>
      </c>
      <c r="E45" s="522">
        <f>IF(+I14&lt;F44,I14,D45)</f>
        <v>1851.1904761904761</v>
      </c>
      <c r="F45" s="523">
        <f t="shared" si="21"/>
        <v>24432.304135267284</v>
      </c>
      <c r="G45" s="524">
        <f t="shared" si="22"/>
        <v>4702.536570080003</v>
      </c>
      <c r="H45" s="491">
        <f t="shared" si="23"/>
        <v>4702.536570080003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24432.304135267284</v>
      </c>
      <c r="E46" s="522">
        <f>IF(+I14&lt;F45,I14,D46)</f>
        <v>1851.1904761904761</v>
      </c>
      <c r="F46" s="523">
        <f t="shared" si="21"/>
        <v>22581.113659076807</v>
      </c>
      <c r="G46" s="524">
        <f t="shared" si="22"/>
        <v>4494.3811288262223</v>
      </c>
      <c r="H46" s="491">
        <f t="shared" si="23"/>
        <v>4494.3811288262223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22581.113659076807</v>
      </c>
      <c r="E47" s="522">
        <f>IF(+I14&lt;F46,I14,D47)</f>
        <v>1851.1904761904761</v>
      </c>
      <c r="F47" s="523">
        <f t="shared" si="21"/>
        <v>20729.92318288633</v>
      </c>
      <c r="G47" s="524">
        <f t="shared" si="22"/>
        <v>4286.2256875724433</v>
      </c>
      <c r="H47" s="491">
        <f t="shared" si="23"/>
        <v>4286.2256875724433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20729.92318288633</v>
      </c>
      <c r="E48" s="522">
        <f>IF(+I14&lt;F47,I14,D48)</f>
        <v>1851.1904761904761</v>
      </c>
      <c r="F48" s="523">
        <f t="shared" si="21"/>
        <v>18878.732706695853</v>
      </c>
      <c r="G48" s="524">
        <f t="shared" si="22"/>
        <v>4078.0702463186644</v>
      </c>
      <c r="H48" s="491">
        <f t="shared" si="23"/>
        <v>4078.0702463186644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18878.732706695853</v>
      </c>
      <c r="E49" s="522">
        <f>IF(+I14&lt;F48,I14,D49)</f>
        <v>1851.1904761904761</v>
      </c>
      <c r="F49" s="523">
        <f t="shared" ref="F49:F72" si="24">+D49-E49</f>
        <v>17027.542230505376</v>
      </c>
      <c r="G49" s="524">
        <f t="shared" si="22"/>
        <v>3869.9148050648855</v>
      </c>
      <c r="H49" s="491">
        <f t="shared" si="23"/>
        <v>3869.9148050648855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17027.542230505376</v>
      </c>
      <c r="E50" s="522">
        <f>IF(+I14&lt;F49,I14,D50)</f>
        <v>1851.1904761904761</v>
      </c>
      <c r="F50" s="523">
        <f t="shared" si="24"/>
        <v>15176.351754314899</v>
      </c>
      <c r="G50" s="524">
        <f t="shared" si="22"/>
        <v>3661.7593638111057</v>
      </c>
      <c r="H50" s="491">
        <f t="shared" si="23"/>
        <v>3661.7593638111057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15176.351754314899</v>
      </c>
      <c r="E51" s="522">
        <f>IF(+I14&lt;F50,I14,D51)</f>
        <v>1851.1904761904761</v>
      </c>
      <c r="F51" s="523">
        <f t="shared" si="24"/>
        <v>13325.161278124422</v>
      </c>
      <c r="G51" s="524">
        <f t="shared" si="22"/>
        <v>3453.6039225573268</v>
      </c>
      <c r="H51" s="491">
        <f t="shared" si="23"/>
        <v>3453.6039225573268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13325.161278124422</v>
      </c>
      <c r="E52" s="522">
        <f>IF(+I14&lt;F51,I14,D52)</f>
        <v>1851.1904761904761</v>
      </c>
      <c r="F52" s="523">
        <f t="shared" si="24"/>
        <v>11473.970801933945</v>
      </c>
      <c r="G52" s="524">
        <f t="shared" si="22"/>
        <v>3245.4484813035474</v>
      </c>
      <c r="H52" s="491">
        <f t="shared" si="23"/>
        <v>3245.4484813035474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11473.970801933945</v>
      </c>
      <c r="E53" s="522">
        <f>IF(+I14&lt;F52,I14,D53)</f>
        <v>1851.1904761904761</v>
      </c>
      <c r="F53" s="523">
        <f t="shared" si="24"/>
        <v>9622.780325743468</v>
      </c>
      <c r="G53" s="524">
        <f t="shared" si="22"/>
        <v>3037.293040049768</v>
      </c>
      <c r="H53" s="491">
        <f t="shared" si="23"/>
        <v>3037.293040049768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9622.780325743468</v>
      </c>
      <c r="E54" s="522">
        <f>IF(+I14&lt;F53,I14,D54)</f>
        <v>1851.1904761904761</v>
      </c>
      <c r="F54" s="523">
        <f t="shared" si="24"/>
        <v>7771.5898495529918</v>
      </c>
      <c r="G54" s="524">
        <f t="shared" si="22"/>
        <v>2829.1375987959891</v>
      </c>
      <c r="H54" s="491">
        <f t="shared" si="23"/>
        <v>2829.1375987959891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7771.5898495529918</v>
      </c>
      <c r="E55" s="522">
        <f>IF(+I14&lt;F54,I14,D55)</f>
        <v>1851.1904761904761</v>
      </c>
      <c r="F55" s="523">
        <f t="shared" si="24"/>
        <v>5920.3993733625157</v>
      </c>
      <c r="G55" s="524">
        <f t="shared" si="22"/>
        <v>2620.9821575422097</v>
      </c>
      <c r="H55" s="491">
        <f t="shared" si="23"/>
        <v>2620.9821575422097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5920.3993733625157</v>
      </c>
      <c r="E56" s="522">
        <f>IF(+I14&lt;F55,I14,D56)</f>
        <v>1851.1904761904761</v>
      </c>
      <c r="F56" s="523">
        <f t="shared" si="24"/>
        <v>4069.2088971720395</v>
      </c>
      <c r="G56" s="524">
        <f t="shared" si="22"/>
        <v>2412.8267162884304</v>
      </c>
      <c r="H56" s="491">
        <f t="shared" si="23"/>
        <v>2412.8267162884304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4069.2088971720395</v>
      </c>
      <c r="E57" s="522">
        <f>IF(+I14&lt;F56,I14,D57)</f>
        <v>1851.1904761904761</v>
      </c>
      <c r="F57" s="523">
        <f t="shared" si="24"/>
        <v>2218.0184209815634</v>
      </c>
      <c r="G57" s="524">
        <f t="shared" si="22"/>
        <v>2204.6712750346514</v>
      </c>
      <c r="H57" s="491">
        <f t="shared" si="23"/>
        <v>2204.6712750346514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2218.0184209815634</v>
      </c>
      <c r="E58" s="522">
        <f>IF(+I14&lt;F57,I14,D58)</f>
        <v>1851.1904761904761</v>
      </c>
      <c r="F58" s="523">
        <f t="shared" si="24"/>
        <v>366.82794479108725</v>
      </c>
      <c r="G58" s="524">
        <f t="shared" si="22"/>
        <v>1996.5158337808723</v>
      </c>
      <c r="H58" s="491">
        <f t="shared" si="23"/>
        <v>1996.5158337808723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366.82794479108725</v>
      </c>
      <c r="E59" s="522">
        <f>IF(+I14&lt;F58,I14,D59)</f>
        <v>366.82794479108725</v>
      </c>
      <c r="F59" s="523">
        <f t="shared" si="24"/>
        <v>0</v>
      </c>
      <c r="G59" s="524">
        <f t="shared" si="22"/>
        <v>387.45176327284054</v>
      </c>
      <c r="H59" s="491">
        <f t="shared" si="23"/>
        <v>387.45176327284054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77749.999999999956</v>
      </c>
      <c r="F73" s="375"/>
      <c r="G73" s="375">
        <f>SUM(G17:G72)</f>
        <v>269655.09116289485</v>
      </c>
      <c r="H73" s="375">
        <f>SUM(H17:H72)</f>
        <v>269655.09116289485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8328.5417090766241</v>
      </c>
      <c r="N87" s="546">
        <f>IF(J92&lt;D11,0,VLOOKUP(J92,C17:O72,11))</f>
        <v>8328.5417090766241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8157.7009108270777</v>
      </c>
      <c r="N88" s="550">
        <f>IF(J92&lt;D11,0,VLOOKUP(J92,C99:P154,7))</f>
        <v>8157.7009108270777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-170.84079824954642</v>
      </c>
      <c r="N89" s="555">
        <f>+N88-N87</f>
        <v>-170.84079824954642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77750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1767.0454545454545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9">+I99-H99</f>
        <v>0</v>
      </c>
      <c r="K99" s="514"/>
      <c r="L99" s="512">
        <f t="shared" ref="L99:L104" si="30">H99</f>
        <v>5610</v>
      </c>
      <c r="M99" s="597">
        <f t="shared" ref="M99:M130" si="31">IF(L99&lt;&gt;0,+H99-L99,0)</f>
        <v>0</v>
      </c>
      <c r="N99" s="512">
        <f t="shared" ref="N99:N104" si="32">I99</f>
        <v>5610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9"/>
        <v>0</v>
      </c>
      <c r="K100" s="514"/>
      <c r="L100" s="518">
        <f t="shared" si="30"/>
        <v>14411.158990782849</v>
      </c>
      <c r="M100" s="519">
        <f t="shared" si="31"/>
        <v>0</v>
      </c>
      <c r="N100" s="518">
        <f t="shared" si="32"/>
        <v>14411.158990782849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9"/>
        <v>0</v>
      </c>
      <c r="K101" s="514"/>
      <c r="L101" s="518">
        <f t="shared" si="30"/>
        <v>12969.387615340562</v>
      </c>
      <c r="M101" s="519">
        <f t="shared" si="31"/>
        <v>0</v>
      </c>
      <c r="N101" s="518">
        <f t="shared" si="32"/>
        <v>12969.387615340562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9"/>
        <v>0</v>
      </c>
      <c r="K102" s="514"/>
      <c r="L102" s="518">
        <f t="shared" si="30"/>
        <v>12458.468627153823</v>
      </c>
      <c r="M102" s="519">
        <f t="shared" si="31"/>
        <v>0</v>
      </c>
      <c r="N102" s="518">
        <f t="shared" si="32"/>
        <v>12458.468627153823</v>
      </c>
      <c r="O102" s="514">
        <f t="shared" si="33"/>
        <v>0</v>
      </c>
      <c r="P102" s="514">
        <f t="shared" si="34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30"/>
        <v>11352.954336851966</v>
      </c>
      <c r="M103" s="519">
        <f t="shared" ref="M103:M108" si="36">IF(L103&lt;&gt;0,+H103-L103,0)</f>
        <v>0</v>
      </c>
      <c r="N103" s="518">
        <f t="shared" si="32"/>
        <v>11352.954336851966</v>
      </c>
      <c r="O103" s="514">
        <f t="shared" ref="O103:O108" si="37">IF(N103&lt;&gt;0,+I103-N103,0)</f>
        <v>0</v>
      </c>
      <c r="P103" s="514">
        <f t="shared" ref="P103:P108" si="38">+O103-M103</f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30"/>
        <v>11145.703511546504</v>
      </c>
      <c r="M104" s="519">
        <f t="shared" si="36"/>
        <v>0</v>
      </c>
      <c r="N104" s="518">
        <f t="shared" si="32"/>
        <v>11145.703511546504</v>
      </c>
      <c r="O104" s="514">
        <f t="shared" si="37"/>
        <v>0</v>
      </c>
      <c r="P104" s="514">
        <f t="shared" si="38"/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9"/>
        <v>0</v>
      </c>
      <c r="K105" s="514"/>
      <c r="L105" s="518">
        <f t="shared" ref="L105:L110" si="39">H105</f>
        <v>10617.681866649142</v>
      </c>
      <c r="M105" s="519">
        <f t="shared" si="36"/>
        <v>0</v>
      </c>
      <c r="N105" s="518">
        <f t="shared" ref="N105:N110" si="40">I105</f>
        <v>10617.681866649142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9"/>
        <v>0</v>
      </c>
      <c r="K106" s="514"/>
      <c r="L106" s="518">
        <f t="shared" si="39"/>
        <v>10021.757616625862</v>
      </c>
      <c r="M106" s="519">
        <f t="shared" si="36"/>
        <v>0</v>
      </c>
      <c r="N106" s="518">
        <f t="shared" si="40"/>
        <v>10021.757616625862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9"/>
        <v>0</v>
      </c>
      <c r="K107" s="514"/>
      <c r="L107" s="518">
        <f t="shared" si="39"/>
        <v>9488.0975445916993</v>
      </c>
      <c r="M107" s="519">
        <f t="shared" si="36"/>
        <v>0</v>
      </c>
      <c r="N107" s="518">
        <f t="shared" si="40"/>
        <v>9488.0975445916993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9"/>
        <v>0</v>
      </c>
      <c r="K108" s="514"/>
      <c r="L108" s="518">
        <f t="shared" si="39"/>
        <v>8295.0535610460302</v>
      </c>
      <c r="M108" s="519">
        <f t="shared" si="36"/>
        <v>0</v>
      </c>
      <c r="N108" s="518">
        <f t="shared" si="40"/>
        <v>8295.0535610460302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9"/>
        <v>0</v>
      </c>
      <c r="K109" s="514"/>
      <c r="L109" s="518">
        <f t="shared" si="39"/>
        <v>8143.7748502603245</v>
      </c>
      <c r="M109" s="519">
        <f t="shared" ref="M109" si="41">IF(L109&lt;&gt;0,+H109-L109,0)</f>
        <v>0</v>
      </c>
      <c r="N109" s="518">
        <f t="shared" si="40"/>
        <v>8143.7748502603245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29"/>
        <v>0</v>
      </c>
      <c r="K110" s="514"/>
      <c r="L110" s="518">
        <f t="shared" si="39"/>
        <v>8021.5664391453738</v>
      </c>
      <c r="M110" s="519">
        <f t="shared" ref="M110" si="42">IF(L110&lt;&gt;0,+H110-L110,0)</f>
        <v>0</v>
      </c>
      <c r="N110" s="518">
        <f t="shared" si="40"/>
        <v>8021.5664391453738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2021</v>
      </c>
      <c r="D111" s="508">
        <v>56433.855657294145</v>
      </c>
      <c r="E111" s="516">
        <v>1896.3414634146341</v>
      </c>
      <c r="F111" s="515">
        <v>54537.514193879513</v>
      </c>
      <c r="G111" s="515">
        <v>55485.684925586829</v>
      </c>
      <c r="H111" s="516">
        <v>8194.7560624520156</v>
      </c>
      <c r="I111" s="510">
        <v>8194.7560624520156</v>
      </c>
      <c r="J111" s="514">
        <f t="shared" si="29"/>
        <v>0</v>
      </c>
      <c r="K111" s="514"/>
      <c r="L111" s="518">
        <f t="shared" ref="L111" si="43">H111</f>
        <v>8194.7560624520156</v>
      </c>
      <c r="M111" s="519">
        <f t="shared" ref="M111" si="44">IF(L111&lt;&gt;0,+H111-L111,0)</f>
        <v>0</v>
      </c>
      <c r="N111" s="518">
        <f t="shared" ref="N111" si="45">I111</f>
        <v>8194.7560624520156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2022</v>
      </c>
      <c r="D112" s="508">
        <v>54537.514193879513</v>
      </c>
      <c r="E112" s="516">
        <v>1851.1904761904761</v>
      </c>
      <c r="F112" s="515">
        <v>52686.32371768904</v>
      </c>
      <c r="G112" s="515">
        <v>53611.918955784276</v>
      </c>
      <c r="H112" s="516">
        <v>8148.3308381014476</v>
      </c>
      <c r="I112" s="510">
        <v>8148.3308381014476</v>
      </c>
      <c r="J112" s="514">
        <f t="shared" si="29"/>
        <v>0</v>
      </c>
      <c r="K112" s="514"/>
      <c r="L112" s="518">
        <f t="shared" ref="L112" si="46">H112</f>
        <v>8148.3308381014476</v>
      </c>
      <c r="M112" s="519">
        <f t="shared" ref="M112" si="47">IF(L112&lt;&gt;0,+H112-L112,0)</f>
        <v>0</v>
      </c>
      <c r="N112" s="518">
        <f t="shared" ref="N112" si="48">I112</f>
        <v>8148.3308381014476</v>
      </c>
      <c r="O112" s="514">
        <f t="shared" ref="O112" si="49">IF(N112&lt;&gt;0,+I112-N112,0)</f>
        <v>0</v>
      </c>
      <c r="P112" s="514">
        <f t="shared" ref="P112" si="50">+O112-M112</f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2023</v>
      </c>
      <c r="D113" s="374">
        <f>IF(F112+SUM(E$99:E112)=D$92,F112,D$92-SUM(E$99:E112))</f>
        <v>52686.32371768904</v>
      </c>
      <c r="E113" s="522">
        <f>IF(+J96&lt;F112,J96,D113)</f>
        <v>1767.0454545454545</v>
      </c>
      <c r="F113" s="523">
        <f t="shared" ref="F113:F130" si="51">+D113-E113</f>
        <v>50919.278263143584</v>
      </c>
      <c r="G113" s="523">
        <f t="shared" ref="G113:G130" si="52">+(F113+D113)/2</f>
        <v>51802.800990416312</v>
      </c>
      <c r="H113" s="526">
        <f t="shared" ref="H113:H154" si="53">+J$94*G113+E113</f>
        <v>8157.7009108270777</v>
      </c>
      <c r="I113" s="577">
        <f t="shared" ref="I113:I154" si="54">+J$95*G113+E113</f>
        <v>8157.7009108270777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2024</v>
      </c>
      <c r="D114" s="374">
        <f>IF(F113+SUM(E$99:E113)=D$92,F113,D$92-SUM(E$99:E113))</f>
        <v>50919.278263143584</v>
      </c>
      <c r="E114" s="522">
        <f>IF(+J96&lt;F113,J96,D114)</f>
        <v>1767.0454545454545</v>
      </c>
      <c r="F114" s="523">
        <f t="shared" si="51"/>
        <v>49152.232808598128</v>
      </c>
      <c r="G114" s="523">
        <f t="shared" si="52"/>
        <v>50035.755535870856</v>
      </c>
      <c r="H114" s="526">
        <f t="shared" si="53"/>
        <v>7939.7092489924653</v>
      </c>
      <c r="I114" s="577">
        <f t="shared" si="54"/>
        <v>7939.7092489924653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2025</v>
      </c>
      <c r="D115" s="374">
        <f>IF(F114+SUM(E$99:E114)=D$92,F114,D$92-SUM(E$99:E114))</f>
        <v>49152.232808598128</v>
      </c>
      <c r="E115" s="522">
        <f>IF(+J96&lt;F114,J96,D115)</f>
        <v>1767.0454545454545</v>
      </c>
      <c r="F115" s="523">
        <f t="shared" si="51"/>
        <v>47385.187354052672</v>
      </c>
      <c r="G115" s="523">
        <f t="shared" si="52"/>
        <v>48268.7100813254</v>
      </c>
      <c r="H115" s="526">
        <f t="shared" si="53"/>
        <v>7721.7175871578529</v>
      </c>
      <c r="I115" s="577">
        <f t="shared" si="54"/>
        <v>7721.7175871578529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2026</v>
      </c>
      <c r="D116" s="374">
        <f>IF(F115+SUM(E$99:E115)=D$92,F115,D$92-SUM(E$99:E115))</f>
        <v>47385.187354052672</v>
      </c>
      <c r="E116" s="522">
        <f>IF(+J96&lt;F115,J96,D116)</f>
        <v>1767.0454545454545</v>
      </c>
      <c r="F116" s="523">
        <f t="shared" si="51"/>
        <v>45618.141899507216</v>
      </c>
      <c r="G116" s="523">
        <f t="shared" si="52"/>
        <v>46501.664626779944</v>
      </c>
      <c r="H116" s="526">
        <f t="shared" si="53"/>
        <v>7503.7259253232405</v>
      </c>
      <c r="I116" s="577">
        <f t="shared" si="54"/>
        <v>7503.7259253232405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2027</v>
      </c>
      <c r="D117" s="374">
        <f>IF(F116+SUM(E$99:E116)=D$92,F116,D$92-SUM(E$99:E116))</f>
        <v>45618.141899507216</v>
      </c>
      <c r="E117" s="522">
        <f>IF(+J96&lt;F116,J96,D117)</f>
        <v>1767.0454545454545</v>
      </c>
      <c r="F117" s="523">
        <f t="shared" si="51"/>
        <v>43851.09644496176</v>
      </c>
      <c r="G117" s="523">
        <f t="shared" si="52"/>
        <v>44734.619172234488</v>
      </c>
      <c r="H117" s="526">
        <f t="shared" si="53"/>
        <v>7285.7342634886281</v>
      </c>
      <c r="I117" s="577">
        <f t="shared" si="54"/>
        <v>7285.7342634886281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2028</v>
      </c>
      <c r="D118" s="374">
        <f>IF(F117+SUM(E$99:E117)=D$92,F117,D$92-SUM(E$99:E117))</f>
        <v>43851.09644496176</v>
      </c>
      <c r="E118" s="522">
        <f>IF(+J96&lt;F117,J96,D118)</f>
        <v>1767.0454545454545</v>
      </c>
      <c r="F118" s="523">
        <f t="shared" si="51"/>
        <v>42084.050990416305</v>
      </c>
      <c r="G118" s="523">
        <f t="shared" si="52"/>
        <v>42967.573717689032</v>
      </c>
      <c r="H118" s="526">
        <f t="shared" si="53"/>
        <v>7067.7426016540157</v>
      </c>
      <c r="I118" s="577">
        <f t="shared" si="54"/>
        <v>7067.7426016540157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2029</v>
      </c>
      <c r="D119" s="374">
        <f>IF(F118+SUM(E$99:E118)=D$92,F118,D$92-SUM(E$99:E118))</f>
        <v>42084.050990416305</v>
      </c>
      <c r="E119" s="522">
        <f>IF(+J96&lt;F118,J96,D119)</f>
        <v>1767.0454545454545</v>
      </c>
      <c r="F119" s="523">
        <f t="shared" si="51"/>
        <v>40317.005535870849</v>
      </c>
      <c r="G119" s="523">
        <f t="shared" si="52"/>
        <v>41200.528263143577</v>
      </c>
      <c r="H119" s="526">
        <f t="shared" si="53"/>
        <v>6849.7509398194034</v>
      </c>
      <c r="I119" s="577">
        <f t="shared" si="54"/>
        <v>6849.7509398194034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2030</v>
      </c>
      <c r="D120" s="374">
        <f>IF(F119+SUM(E$99:E119)=D$92,F119,D$92-SUM(E$99:E119))</f>
        <v>40317.005535870849</v>
      </c>
      <c r="E120" s="522">
        <f>IF(+J96&lt;F119,J96,D120)</f>
        <v>1767.0454545454545</v>
      </c>
      <c r="F120" s="523">
        <f t="shared" si="51"/>
        <v>38549.960081325393</v>
      </c>
      <c r="G120" s="523">
        <f t="shared" si="52"/>
        <v>39433.482808598121</v>
      </c>
      <c r="H120" s="526">
        <f t="shared" si="53"/>
        <v>6631.759277984791</v>
      </c>
      <c r="I120" s="577">
        <f t="shared" si="54"/>
        <v>6631.759277984791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2031</v>
      </c>
      <c r="D121" s="374">
        <f>IF(F120+SUM(E$99:E120)=D$92,F120,D$92-SUM(E$99:E120))</f>
        <v>38549.960081325393</v>
      </c>
      <c r="E121" s="522">
        <f>IF(+J96&lt;F120,J96,D121)</f>
        <v>1767.0454545454545</v>
      </c>
      <c r="F121" s="523">
        <f t="shared" si="51"/>
        <v>36782.914626779937</v>
      </c>
      <c r="G121" s="523">
        <f t="shared" si="52"/>
        <v>37666.437354052665</v>
      </c>
      <c r="H121" s="526">
        <f t="shared" si="53"/>
        <v>6413.7676161501786</v>
      </c>
      <c r="I121" s="577">
        <f t="shared" si="54"/>
        <v>6413.7676161501786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2032</v>
      </c>
      <c r="D122" s="374">
        <f>IF(F121+SUM(E$99:E121)=D$92,F121,D$92-SUM(E$99:E121))</f>
        <v>36782.914626779937</v>
      </c>
      <c r="E122" s="522">
        <f>IF(+J96&lt;F121,J96,D122)</f>
        <v>1767.0454545454545</v>
      </c>
      <c r="F122" s="523">
        <f t="shared" si="51"/>
        <v>35015.869172234481</v>
      </c>
      <c r="G122" s="523">
        <f t="shared" si="52"/>
        <v>35899.391899507209</v>
      </c>
      <c r="H122" s="526">
        <f t="shared" si="53"/>
        <v>6195.7759543155662</v>
      </c>
      <c r="I122" s="577">
        <f t="shared" si="54"/>
        <v>6195.7759543155662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2033</v>
      </c>
      <c r="D123" s="374">
        <f>IF(F122+SUM(E$99:E122)=D$92,F122,D$92-SUM(E$99:E122))</f>
        <v>35015.869172234481</v>
      </c>
      <c r="E123" s="522">
        <f>IF(+J96&lt;F122,J96,D123)</f>
        <v>1767.0454545454545</v>
      </c>
      <c r="F123" s="523">
        <f t="shared" si="51"/>
        <v>33248.823717689025</v>
      </c>
      <c r="G123" s="523">
        <f t="shared" si="52"/>
        <v>34132.346444961753</v>
      </c>
      <c r="H123" s="526">
        <f t="shared" si="53"/>
        <v>5977.7842924809538</v>
      </c>
      <c r="I123" s="577">
        <f t="shared" si="54"/>
        <v>5977.7842924809538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2034</v>
      </c>
      <c r="D124" s="374">
        <f>IF(F123+SUM(E$99:E123)=D$92,F123,D$92-SUM(E$99:E123))</f>
        <v>33248.823717689025</v>
      </c>
      <c r="E124" s="522">
        <f>IF(+J96&lt;F123,J96,D124)</f>
        <v>1767.0454545454545</v>
      </c>
      <c r="F124" s="523">
        <f t="shared" si="51"/>
        <v>31481.778263143569</v>
      </c>
      <c r="G124" s="523">
        <f t="shared" si="52"/>
        <v>32365.300990416297</v>
      </c>
      <c r="H124" s="526">
        <f t="shared" si="53"/>
        <v>5759.7926306463414</v>
      </c>
      <c r="I124" s="577">
        <f t="shared" si="54"/>
        <v>5759.7926306463414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2035</v>
      </c>
      <c r="D125" s="374">
        <f>IF(F124+SUM(E$99:E124)=D$92,F124,D$92-SUM(E$99:E124))</f>
        <v>31481.778263143569</v>
      </c>
      <c r="E125" s="522">
        <f>IF(+J96&lt;F124,J96,D125)</f>
        <v>1767.0454545454545</v>
      </c>
      <c r="F125" s="523">
        <f t="shared" si="51"/>
        <v>29714.732808598113</v>
      </c>
      <c r="G125" s="523">
        <f t="shared" si="52"/>
        <v>30598.255535870841</v>
      </c>
      <c r="H125" s="526">
        <f t="shared" si="53"/>
        <v>5541.800968811729</v>
      </c>
      <c r="I125" s="577">
        <f t="shared" si="54"/>
        <v>5541.800968811729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2036</v>
      </c>
      <c r="D126" s="374">
        <f>IF(F125+SUM(E$99:E125)=D$92,F125,D$92-SUM(E$99:E125))</f>
        <v>29714.732808598113</v>
      </c>
      <c r="E126" s="522">
        <f>IF(+J96&lt;F125,J96,D126)</f>
        <v>1767.0454545454545</v>
      </c>
      <c r="F126" s="523">
        <f t="shared" si="51"/>
        <v>27947.687354052658</v>
      </c>
      <c r="G126" s="523">
        <f t="shared" si="52"/>
        <v>28831.210081325386</v>
      </c>
      <c r="H126" s="526">
        <f t="shared" si="53"/>
        <v>5323.8093069771166</v>
      </c>
      <c r="I126" s="577">
        <f t="shared" si="54"/>
        <v>5323.8093069771166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2037</v>
      </c>
      <c r="D127" s="374">
        <f>IF(F126+SUM(E$99:E126)=D$92,F126,D$92-SUM(E$99:E126))</f>
        <v>27947.687354052658</v>
      </c>
      <c r="E127" s="522">
        <f>IF(+J96&lt;F126,J96,D127)</f>
        <v>1767.0454545454545</v>
      </c>
      <c r="F127" s="523">
        <f t="shared" si="51"/>
        <v>26180.641899507202</v>
      </c>
      <c r="G127" s="523">
        <f t="shared" si="52"/>
        <v>27064.16462677993</v>
      </c>
      <c r="H127" s="526">
        <f t="shared" si="53"/>
        <v>5105.8176451425043</v>
      </c>
      <c r="I127" s="577">
        <f t="shared" si="54"/>
        <v>5105.8176451425043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2038</v>
      </c>
      <c r="D128" s="374">
        <f>IF(F127+SUM(E$99:E127)=D$92,F127,D$92-SUM(E$99:E127))</f>
        <v>26180.641899507202</v>
      </c>
      <c r="E128" s="522">
        <f>IF(+J96&lt;F127,J96,D128)</f>
        <v>1767.0454545454545</v>
      </c>
      <c r="F128" s="523">
        <f t="shared" si="51"/>
        <v>24413.596444961746</v>
      </c>
      <c r="G128" s="523">
        <f t="shared" si="52"/>
        <v>25297.119172234474</v>
      </c>
      <c r="H128" s="526">
        <f t="shared" si="53"/>
        <v>4887.8259833078919</v>
      </c>
      <c r="I128" s="577">
        <f t="shared" si="54"/>
        <v>4887.8259833078919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2039</v>
      </c>
      <c r="D129" s="374">
        <f>IF(F128+SUM(E$99:E128)=D$92,F128,D$92-SUM(E$99:E128))</f>
        <v>24413.596444961746</v>
      </c>
      <c r="E129" s="522">
        <f>IF(+J96&lt;F128,J96,D129)</f>
        <v>1767.0454545454545</v>
      </c>
      <c r="F129" s="523">
        <f t="shared" si="51"/>
        <v>22646.55099041629</v>
      </c>
      <c r="G129" s="523">
        <f t="shared" si="52"/>
        <v>23530.073717689018</v>
      </c>
      <c r="H129" s="526">
        <f t="shared" si="53"/>
        <v>4669.8343214732795</v>
      </c>
      <c r="I129" s="577">
        <f t="shared" si="54"/>
        <v>4669.8343214732795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2040</v>
      </c>
      <c r="D130" s="374">
        <f>IF(F129+SUM(E$99:E129)=D$92,F129,D$92-SUM(E$99:E129))</f>
        <v>22646.55099041629</v>
      </c>
      <c r="E130" s="522">
        <f>IF(+J96&lt;F129,J96,D130)</f>
        <v>1767.0454545454545</v>
      </c>
      <c r="F130" s="523">
        <f t="shared" si="51"/>
        <v>20879.505535870834</v>
      </c>
      <c r="G130" s="523">
        <f t="shared" si="52"/>
        <v>21763.028263143562</v>
      </c>
      <c r="H130" s="526">
        <f t="shared" si="53"/>
        <v>4451.8426596386671</v>
      </c>
      <c r="I130" s="577">
        <f t="shared" si="54"/>
        <v>4451.8426596386671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2041</v>
      </c>
      <c r="D131" s="374">
        <f>IF(F130+SUM(E$99:E130)=D$92,F130,D$92-SUM(E$99:E130))</f>
        <v>20879.505535870834</v>
      </c>
      <c r="E131" s="522">
        <f>IF(+J96&lt;F130,J96,D131)</f>
        <v>1767.0454545454545</v>
      </c>
      <c r="F131" s="523">
        <f t="shared" ref="F131:F154" si="55">+D131-E131</f>
        <v>19112.460081325378</v>
      </c>
      <c r="G131" s="523">
        <f t="shared" ref="G131:G154" si="56">+(F131+D131)/2</f>
        <v>19995.982808598106</v>
      </c>
      <c r="H131" s="526">
        <f t="shared" si="53"/>
        <v>4233.8509978040547</v>
      </c>
      <c r="I131" s="577">
        <f t="shared" si="54"/>
        <v>4233.8509978040547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2042</v>
      </c>
      <c r="D132" s="374">
        <f>IF(F131+SUM(E$99:E131)=D$92,F131,D$92-SUM(E$99:E131))</f>
        <v>19112.460081325378</v>
      </c>
      <c r="E132" s="522">
        <f>IF(+J96&lt;F131,J96,D132)</f>
        <v>1767.0454545454545</v>
      </c>
      <c r="F132" s="523">
        <f t="shared" si="55"/>
        <v>17345.414626779922</v>
      </c>
      <c r="G132" s="523">
        <f t="shared" si="56"/>
        <v>18228.93735405265</v>
      </c>
      <c r="H132" s="526">
        <f t="shared" si="53"/>
        <v>4015.8593359694414</v>
      </c>
      <c r="I132" s="577">
        <f t="shared" si="54"/>
        <v>4015.8593359694414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2043</v>
      </c>
      <c r="D133" s="374">
        <f>IF(F132+SUM(E$99:E132)=D$92,F132,D$92-SUM(E$99:E132))</f>
        <v>17345.414626779922</v>
      </c>
      <c r="E133" s="522">
        <f>IF(+J96&lt;F132,J96,D133)</f>
        <v>1767.0454545454545</v>
      </c>
      <c r="F133" s="523">
        <f t="shared" si="55"/>
        <v>15578.369172234468</v>
      </c>
      <c r="G133" s="523">
        <f t="shared" si="56"/>
        <v>16461.891899507194</v>
      </c>
      <c r="H133" s="526">
        <f t="shared" si="53"/>
        <v>3797.867674134829</v>
      </c>
      <c r="I133" s="577">
        <f t="shared" si="54"/>
        <v>3797.867674134829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2044</v>
      </c>
      <c r="D134" s="374">
        <f>IF(F133+SUM(E$99:E133)=D$92,F133,D$92-SUM(E$99:E133))</f>
        <v>15578.369172234468</v>
      </c>
      <c r="E134" s="522">
        <f>IF(+J96&lt;F133,J96,D134)</f>
        <v>1767.0454545454545</v>
      </c>
      <c r="F134" s="523">
        <f t="shared" si="55"/>
        <v>13811.323717689014</v>
      </c>
      <c r="G134" s="523">
        <f t="shared" si="56"/>
        <v>14694.846444961742</v>
      </c>
      <c r="H134" s="526">
        <f t="shared" si="53"/>
        <v>3579.8760123002171</v>
      </c>
      <c r="I134" s="577">
        <f t="shared" si="54"/>
        <v>3579.8760123002171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2045</v>
      </c>
      <c r="D135" s="374">
        <f>IF(F134+SUM(E$99:E134)=D$92,F134,D$92-SUM(E$99:E134))</f>
        <v>13811.323717689014</v>
      </c>
      <c r="E135" s="522">
        <f>IF(+J96&lt;F134,J96,D135)</f>
        <v>1767.0454545454545</v>
      </c>
      <c r="F135" s="523">
        <f t="shared" si="55"/>
        <v>12044.27826314356</v>
      </c>
      <c r="G135" s="523">
        <f t="shared" si="56"/>
        <v>12927.800990416286</v>
      </c>
      <c r="H135" s="526">
        <f t="shared" si="53"/>
        <v>3361.8843504656047</v>
      </c>
      <c r="I135" s="577">
        <f t="shared" si="54"/>
        <v>3361.8843504656047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2046</v>
      </c>
      <c r="D136" s="374">
        <f>IF(F135+SUM(E$99:E135)=D$92,F135,D$92-SUM(E$99:E135))</f>
        <v>12044.27826314356</v>
      </c>
      <c r="E136" s="522">
        <f>IF(+J96&lt;F135,J96,D136)</f>
        <v>1767.0454545454545</v>
      </c>
      <c r="F136" s="523">
        <f t="shared" si="55"/>
        <v>10277.232808598106</v>
      </c>
      <c r="G136" s="523">
        <f t="shared" si="56"/>
        <v>11160.755535870834</v>
      </c>
      <c r="H136" s="526">
        <f t="shared" si="53"/>
        <v>3143.8926886309928</v>
      </c>
      <c r="I136" s="577">
        <f t="shared" si="54"/>
        <v>3143.8926886309928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2047</v>
      </c>
      <c r="D137" s="374">
        <f>IF(F136+SUM(E$99:E136)=D$92,F136,D$92-SUM(E$99:E136))</f>
        <v>10277.232808598055</v>
      </c>
      <c r="E137" s="522">
        <f>IF(+J96&lt;F136,J96,D137)</f>
        <v>1767.0454545454545</v>
      </c>
      <c r="F137" s="523">
        <f t="shared" si="55"/>
        <v>8510.1873540526012</v>
      </c>
      <c r="G137" s="523">
        <f t="shared" si="56"/>
        <v>9393.7100813253273</v>
      </c>
      <c r="H137" s="526">
        <f t="shared" si="53"/>
        <v>2925.901026796374</v>
      </c>
      <c r="I137" s="577">
        <f t="shared" si="54"/>
        <v>2925.901026796374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2048</v>
      </c>
      <c r="D138" s="374">
        <f>IF(F137+SUM(E$99:E137)=D$92,F137,D$92-SUM(E$99:E137))</f>
        <v>8510.1873540526012</v>
      </c>
      <c r="E138" s="522">
        <f>IF(+J96&lt;F137,J96,D138)</f>
        <v>1767.0454545454545</v>
      </c>
      <c r="F138" s="523">
        <f t="shared" si="55"/>
        <v>6743.1418995071472</v>
      </c>
      <c r="G138" s="523">
        <f t="shared" si="56"/>
        <v>7626.6646267798742</v>
      </c>
      <c r="H138" s="526">
        <f t="shared" si="53"/>
        <v>2707.9093649617621</v>
      </c>
      <c r="I138" s="577">
        <f t="shared" si="54"/>
        <v>2707.9093649617621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2049</v>
      </c>
      <c r="D139" s="374">
        <f>IF(F138+SUM(E$99:E138)=D$92,F138,D$92-SUM(E$99:E138))</f>
        <v>6743.1418995071472</v>
      </c>
      <c r="E139" s="522">
        <f>IF(+J96&lt;F138,J96,D139)</f>
        <v>1767.0454545454545</v>
      </c>
      <c r="F139" s="523">
        <f t="shared" si="55"/>
        <v>4976.0964449616931</v>
      </c>
      <c r="G139" s="523">
        <f t="shared" si="56"/>
        <v>5859.6191722344201</v>
      </c>
      <c r="H139" s="526">
        <f t="shared" si="53"/>
        <v>2489.9177031271497</v>
      </c>
      <c r="I139" s="577">
        <f t="shared" si="54"/>
        <v>2489.9177031271497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582" t="str">
        <f t="shared" si="35"/>
        <v/>
      </c>
      <c r="C140" s="507">
        <f>IF(D93="","-",+C139+1)</f>
        <v>2050</v>
      </c>
      <c r="D140" s="374">
        <f>IF(F139+SUM(E$99:E139)=D$92,F139,D$92-SUM(E$99:E139))</f>
        <v>4976.0964449616931</v>
      </c>
      <c r="E140" s="522">
        <f>IF(+J96&lt;F139,J96,D140)</f>
        <v>1767.0454545454545</v>
      </c>
      <c r="F140" s="523">
        <f t="shared" si="55"/>
        <v>3209.0509904162386</v>
      </c>
      <c r="G140" s="523">
        <f t="shared" si="56"/>
        <v>4092.5737176889661</v>
      </c>
      <c r="H140" s="526">
        <f t="shared" si="53"/>
        <v>2271.9260412925373</v>
      </c>
      <c r="I140" s="577">
        <f t="shared" si="54"/>
        <v>2271.9260412925373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2051</v>
      </c>
      <c r="D141" s="374">
        <f>IF(F140+SUM(E$99:E140)=D$92,F140,D$92-SUM(E$99:E140))</f>
        <v>3209.0509904162386</v>
      </c>
      <c r="E141" s="522">
        <f>IF(+J96&lt;F140,J96,D141)</f>
        <v>1767.0454545454545</v>
      </c>
      <c r="F141" s="523">
        <f t="shared" si="55"/>
        <v>1442.0055358707841</v>
      </c>
      <c r="G141" s="523">
        <f t="shared" si="56"/>
        <v>2325.5282631435111</v>
      </c>
      <c r="H141" s="526">
        <f t="shared" si="53"/>
        <v>2053.9343794579254</v>
      </c>
      <c r="I141" s="577">
        <f t="shared" si="54"/>
        <v>2053.9343794579254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2052</v>
      </c>
      <c r="D142" s="374">
        <f>IF(F141+SUM(E$99:E141)=D$92,F141,D$92-SUM(E$99:E141))</f>
        <v>1442.0055358707841</v>
      </c>
      <c r="E142" s="522">
        <f>IF(+J96&lt;F141,J96,D142)</f>
        <v>1442.0055358707841</v>
      </c>
      <c r="F142" s="523">
        <f t="shared" si="55"/>
        <v>0</v>
      </c>
      <c r="G142" s="523">
        <f t="shared" si="56"/>
        <v>721.00276793539206</v>
      </c>
      <c r="H142" s="526">
        <f t="shared" si="53"/>
        <v>1530.9520828683665</v>
      </c>
      <c r="I142" s="577">
        <f t="shared" si="54"/>
        <v>1530.9520828683665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77750.000000000015</v>
      </c>
      <c r="F155" s="375"/>
      <c r="G155" s="375"/>
      <c r="H155" s="375">
        <f>SUM(H99:H154)</f>
        <v>288478.35565254861</v>
      </c>
      <c r="I155" s="375">
        <f>SUM(I99:I154)</f>
        <v>288478.35565254861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67" zoomScaleNormal="100" zoomScaleSheetLayoutView="89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1012805.931367748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1012805.931367748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159">
        <v>7478743.3640034562</v>
      </c>
      <c r="E27" s="516">
        <v>235504.80487804877</v>
      </c>
      <c r="F27" s="159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159">
        <v>7243238.5591254076</v>
      </c>
      <c r="E28" s="516">
        <v>235504.80487804877</v>
      </c>
      <c r="F28" s="159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159">
        <v>7007733.754247359</v>
      </c>
      <c r="E29" s="516">
        <v>235504.80487804877</v>
      </c>
      <c r="F29" s="159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159">
        <v>6783182.6612241045</v>
      </c>
      <c r="E30" s="516">
        <v>229897.54761904763</v>
      </c>
      <c r="F30" s="159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159">
        <v>6542331.4017502647</v>
      </c>
      <c r="E31" s="516">
        <v>229897.54761904763</v>
      </c>
      <c r="F31" s="159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159">
        <v>6312433.8541312171</v>
      </c>
      <c r="E32" s="516">
        <v>229897.54761904763</v>
      </c>
      <c r="F32" s="159">
        <v>6082536.3065121695</v>
      </c>
      <c r="G32" s="516">
        <v>1012805.931367748</v>
      </c>
      <c r="H32" s="510">
        <v>1012805.931367748</v>
      </c>
      <c r="I32" s="511">
        <f t="shared" si="0"/>
        <v>0</v>
      </c>
      <c r="J32" s="511"/>
      <c r="K32" s="518">
        <f t="shared" ref="K32" si="18">G32</f>
        <v>1012805.931367748</v>
      </c>
      <c r="L32" s="519">
        <f t="shared" ref="L32" si="19">IF(K32&lt;&gt;0,+G32-K32,0)</f>
        <v>0</v>
      </c>
      <c r="M32" s="518">
        <f t="shared" ref="M32" si="20">H32</f>
        <v>1012805.931367748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6082536.3065121695</v>
      </c>
      <c r="E33" s="522">
        <f>IF(+I14&lt;F32,I14,D33)</f>
        <v>229897.54761904763</v>
      </c>
      <c r="F33" s="523">
        <f t="shared" ref="F33:F48" si="21">+D33-E33</f>
        <v>5852638.758893122</v>
      </c>
      <c r="G33" s="524">
        <f t="shared" ref="G33:G72" si="22">+I$12*((D33+F33)/2)+E33</f>
        <v>900917.53830446699</v>
      </c>
      <c r="H33" s="491">
        <f t="shared" ref="H33:H72" si="23">+I$13*((D33+F33)/2)+E33</f>
        <v>900917.53830446699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5852638.758893122</v>
      </c>
      <c r="E34" s="522">
        <f>IF(+I14&lt;F33,I14,D34)</f>
        <v>229897.54761904763</v>
      </c>
      <c r="F34" s="523">
        <f t="shared" si="21"/>
        <v>5622741.2112740744</v>
      </c>
      <c r="G34" s="524">
        <f t="shared" si="22"/>
        <v>875066.9161868107</v>
      </c>
      <c r="H34" s="491">
        <f t="shared" si="23"/>
        <v>875066.9161868107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5622741.2112740744</v>
      </c>
      <c r="E35" s="522">
        <f>IF(+I14&lt;F34,I14,D35)</f>
        <v>229897.54761904763</v>
      </c>
      <c r="F35" s="523">
        <f t="shared" si="21"/>
        <v>5392843.6636550268</v>
      </c>
      <c r="G35" s="524">
        <f t="shared" si="22"/>
        <v>849216.29406915396</v>
      </c>
      <c r="H35" s="491">
        <f t="shared" si="23"/>
        <v>849216.29406915396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5392843.6636550268</v>
      </c>
      <c r="E36" s="522">
        <f>IF(+I14&lt;F35,I14,D36)</f>
        <v>229897.54761904763</v>
      </c>
      <c r="F36" s="523">
        <f t="shared" si="21"/>
        <v>5162946.1160359792</v>
      </c>
      <c r="G36" s="524">
        <f t="shared" si="22"/>
        <v>823365.67195149767</v>
      </c>
      <c r="H36" s="491">
        <f t="shared" si="23"/>
        <v>823365.67195149767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5162946.1160359792</v>
      </c>
      <c r="E37" s="522">
        <f>IF(+I14&lt;F36,I14,D37)</f>
        <v>229897.54761904763</v>
      </c>
      <c r="F37" s="523">
        <f t="shared" si="21"/>
        <v>4933048.5684169317</v>
      </c>
      <c r="G37" s="524">
        <f t="shared" si="22"/>
        <v>797515.04983384116</v>
      </c>
      <c r="H37" s="491">
        <f t="shared" si="23"/>
        <v>797515.04983384116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4933048.5684169317</v>
      </c>
      <c r="E38" s="522">
        <f>IF(+I14&lt;F37,I14,D38)</f>
        <v>229897.54761904763</v>
      </c>
      <c r="F38" s="523">
        <f t="shared" si="21"/>
        <v>4703151.0207978841</v>
      </c>
      <c r="G38" s="524">
        <f t="shared" si="22"/>
        <v>771664.42771618464</v>
      </c>
      <c r="H38" s="491">
        <f t="shared" si="23"/>
        <v>771664.42771618464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4703151.0207978841</v>
      </c>
      <c r="E39" s="522">
        <f>IF(+I14&lt;F38,I14,D39)</f>
        <v>229897.54761904763</v>
      </c>
      <c r="F39" s="523">
        <f t="shared" si="21"/>
        <v>4473253.4731788365</v>
      </c>
      <c r="G39" s="524">
        <f t="shared" si="22"/>
        <v>745813.80559852812</v>
      </c>
      <c r="H39" s="491">
        <f t="shared" si="23"/>
        <v>745813.80559852812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4473253.4731788365</v>
      </c>
      <c r="E40" s="522">
        <f>IF(+I14&lt;F39,I14,D40)</f>
        <v>229897.54761904763</v>
      </c>
      <c r="F40" s="523">
        <f t="shared" si="21"/>
        <v>4243355.9255597889</v>
      </c>
      <c r="G40" s="524">
        <f t="shared" si="22"/>
        <v>719963.18348087184</v>
      </c>
      <c r="H40" s="491">
        <f t="shared" si="23"/>
        <v>719963.18348087184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4243355.9255597889</v>
      </c>
      <c r="E41" s="522">
        <f>IF(+I14&lt;F40,I14,D41)</f>
        <v>229897.54761904763</v>
      </c>
      <c r="F41" s="523">
        <f t="shared" si="21"/>
        <v>4013458.3779407414</v>
      </c>
      <c r="G41" s="524">
        <f t="shared" si="22"/>
        <v>694112.56136321521</v>
      </c>
      <c r="H41" s="491">
        <f t="shared" si="23"/>
        <v>694112.56136321521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4013458.3779407414</v>
      </c>
      <c r="E42" s="522">
        <f>IF(+I14&lt;F41,I14,D42)</f>
        <v>229897.54761904763</v>
      </c>
      <c r="F42" s="523">
        <f t="shared" si="21"/>
        <v>3783560.8303216938</v>
      </c>
      <c r="G42" s="524">
        <f t="shared" si="22"/>
        <v>668261.93924555881</v>
      </c>
      <c r="H42" s="491">
        <f t="shared" si="23"/>
        <v>668261.93924555881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3783560.8303216938</v>
      </c>
      <c r="E43" s="522">
        <f>IF(+I14&lt;F42,I14,D43)</f>
        <v>229897.54761904763</v>
      </c>
      <c r="F43" s="523">
        <f t="shared" si="21"/>
        <v>3553663.2827026462</v>
      </c>
      <c r="G43" s="524">
        <f t="shared" si="22"/>
        <v>642411.31712790229</v>
      </c>
      <c r="H43" s="491">
        <f t="shared" si="23"/>
        <v>642411.31712790229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3553663.2827026462</v>
      </c>
      <c r="E44" s="522">
        <f>IF(+I14&lt;F43,I14,D44)</f>
        <v>229897.54761904763</v>
      </c>
      <c r="F44" s="523">
        <f t="shared" si="21"/>
        <v>3323765.7350835986</v>
      </c>
      <c r="G44" s="524">
        <f t="shared" si="22"/>
        <v>616560.69501024578</v>
      </c>
      <c r="H44" s="491">
        <f t="shared" si="23"/>
        <v>616560.69501024578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3323765.7350835986</v>
      </c>
      <c r="E45" s="522">
        <f>IF(+I14&lt;F44,I14,D45)</f>
        <v>229897.54761904763</v>
      </c>
      <c r="F45" s="523">
        <f t="shared" si="21"/>
        <v>3093868.1874645511</v>
      </c>
      <c r="G45" s="524">
        <f t="shared" si="22"/>
        <v>590710.07289258926</v>
      </c>
      <c r="H45" s="491">
        <f t="shared" si="23"/>
        <v>590710.07289258926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3093868.1874645511</v>
      </c>
      <c r="E46" s="522">
        <f>IF(+I14&lt;F45,I14,D46)</f>
        <v>229897.54761904763</v>
      </c>
      <c r="F46" s="523">
        <f t="shared" si="21"/>
        <v>2863970.6398455035</v>
      </c>
      <c r="G46" s="524">
        <f t="shared" si="22"/>
        <v>564859.45077493286</v>
      </c>
      <c r="H46" s="491">
        <f t="shared" si="23"/>
        <v>564859.45077493286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2863970.6398455035</v>
      </c>
      <c r="E47" s="522">
        <f>IF(+I14&lt;F46,I14,D47)</f>
        <v>229897.54761904763</v>
      </c>
      <c r="F47" s="523">
        <f t="shared" si="21"/>
        <v>2634073.0922264559</v>
      </c>
      <c r="G47" s="524">
        <f t="shared" si="22"/>
        <v>539008.82865727635</v>
      </c>
      <c r="H47" s="491">
        <f t="shared" si="23"/>
        <v>539008.82865727635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2634073.0922264559</v>
      </c>
      <c r="E48" s="522">
        <f>IF(+I14&lt;F47,I14,D48)</f>
        <v>229897.54761904763</v>
      </c>
      <c r="F48" s="523">
        <f t="shared" si="21"/>
        <v>2404175.5446074083</v>
      </c>
      <c r="G48" s="524">
        <f t="shared" si="22"/>
        <v>513158.20653961989</v>
      </c>
      <c r="H48" s="491">
        <f t="shared" si="23"/>
        <v>513158.20653961989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2404175.5446074083</v>
      </c>
      <c r="E49" s="522">
        <f>IF(+I14&lt;F48,I14,D49)</f>
        <v>229897.54761904763</v>
      </c>
      <c r="F49" s="523">
        <f t="shared" ref="F49:F72" si="24">+D49-E49</f>
        <v>2174277.9969883608</v>
      </c>
      <c r="G49" s="524">
        <f t="shared" si="22"/>
        <v>487307.58442196343</v>
      </c>
      <c r="H49" s="491">
        <f t="shared" si="23"/>
        <v>487307.58442196343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2174277.9969883608</v>
      </c>
      <c r="E50" s="522">
        <f>IF(+I14&lt;F49,I14,D50)</f>
        <v>229897.54761904763</v>
      </c>
      <c r="F50" s="523">
        <f t="shared" si="24"/>
        <v>1944380.4493693132</v>
      </c>
      <c r="G50" s="524">
        <f t="shared" si="22"/>
        <v>461456.96230430692</v>
      </c>
      <c r="H50" s="491">
        <f t="shared" si="23"/>
        <v>461456.96230430692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1944380.4493693132</v>
      </c>
      <c r="E51" s="522">
        <f>IF(+I14&lt;F50,I14,D51)</f>
        <v>229897.54761904763</v>
      </c>
      <c r="F51" s="523">
        <f t="shared" si="24"/>
        <v>1714482.9017502656</v>
      </c>
      <c r="G51" s="524">
        <f t="shared" si="22"/>
        <v>435606.3401866504</v>
      </c>
      <c r="H51" s="491">
        <f t="shared" si="23"/>
        <v>435606.3401866504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1714482.9017502656</v>
      </c>
      <c r="E52" s="522">
        <f>IF(+I14&lt;F51,I14,D52)</f>
        <v>229897.54761904763</v>
      </c>
      <c r="F52" s="523">
        <f t="shared" si="24"/>
        <v>1484585.354131218</v>
      </c>
      <c r="G52" s="524">
        <f t="shared" si="22"/>
        <v>409755.718068994</v>
      </c>
      <c r="H52" s="491">
        <f t="shared" si="23"/>
        <v>409755.718068994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1484585.354131218</v>
      </c>
      <c r="E53" s="522">
        <f>IF(+I14&lt;F52,I14,D53)</f>
        <v>229897.54761904763</v>
      </c>
      <c r="F53" s="523">
        <f t="shared" si="24"/>
        <v>1254687.8065121705</v>
      </c>
      <c r="G53" s="524">
        <f t="shared" si="22"/>
        <v>383905.09595133748</v>
      </c>
      <c r="H53" s="491">
        <f t="shared" si="23"/>
        <v>383905.09595133748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1254687.8065121705</v>
      </c>
      <c r="E54" s="522">
        <f>IF(+I14&lt;F53,I14,D54)</f>
        <v>229897.54761904763</v>
      </c>
      <c r="F54" s="523">
        <f t="shared" si="24"/>
        <v>1024790.2588931229</v>
      </c>
      <c r="G54" s="524">
        <f t="shared" si="22"/>
        <v>358054.47383368097</v>
      </c>
      <c r="H54" s="491">
        <f t="shared" si="23"/>
        <v>358054.47383368097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1024790.2588931229</v>
      </c>
      <c r="E55" s="522">
        <f>IF(+I14&lt;F54,I14,D55)</f>
        <v>229897.54761904763</v>
      </c>
      <c r="F55" s="523">
        <f t="shared" si="24"/>
        <v>794892.71127407532</v>
      </c>
      <c r="G55" s="524">
        <f t="shared" si="22"/>
        <v>332203.85171602451</v>
      </c>
      <c r="H55" s="491">
        <f t="shared" si="23"/>
        <v>332203.85171602451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794892.71127407532</v>
      </c>
      <c r="E56" s="522">
        <f>IF(+I14&lt;F55,I14,D56)</f>
        <v>229897.54761904763</v>
      </c>
      <c r="F56" s="523">
        <f t="shared" si="24"/>
        <v>564995.16365502775</v>
      </c>
      <c r="G56" s="524">
        <f t="shared" si="22"/>
        <v>306353.22959836805</v>
      </c>
      <c r="H56" s="491">
        <f t="shared" si="23"/>
        <v>306353.22959836805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564995.16365502775</v>
      </c>
      <c r="E57" s="522">
        <f>IF(+I14&lt;F56,I14,D57)</f>
        <v>229897.54761904763</v>
      </c>
      <c r="F57" s="523">
        <f t="shared" si="24"/>
        <v>335097.61603598011</v>
      </c>
      <c r="G57" s="524">
        <f t="shared" si="22"/>
        <v>280502.60748071154</v>
      </c>
      <c r="H57" s="491">
        <f t="shared" si="23"/>
        <v>280502.60748071154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335097.61603598011</v>
      </c>
      <c r="E58" s="522">
        <f>IF(+I14&lt;F57,I14,D58)</f>
        <v>229897.54761904763</v>
      </c>
      <c r="F58" s="523">
        <f t="shared" si="24"/>
        <v>105200.06841693248</v>
      </c>
      <c r="G58" s="524">
        <f t="shared" si="22"/>
        <v>254651.98536305508</v>
      </c>
      <c r="H58" s="491">
        <f t="shared" si="23"/>
        <v>254651.98536305508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>IU</v>
      </c>
      <c r="C59" s="507">
        <f>IF(D11="","-",+C58+1)</f>
        <v>2050</v>
      </c>
      <c r="D59" s="523">
        <f>IF(F58+SUM(E$17:E58)=D$10,F58,D$10-SUM(E$17:E58))</f>
        <v>105200.06841692701</v>
      </c>
      <c r="E59" s="522">
        <f>IF(+I14&lt;F58,I14,D59)</f>
        <v>105200.06841692701</v>
      </c>
      <c r="F59" s="523">
        <f t="shared" si="24"/>
        <v>0</v>
      </c>
      <c r="G59" s="524">
        <f t="shared" si="22"/>
        <v>111114.6317595163</v>
      </c>
      <c r="H59" s="491">
        <f t="shared" si="23"/>
        <v>111114.6317595163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9655697</v>
      </c>
      <c r="F73" s="375"/>
      <c r="G73" s="375">
        <f>SUM(G17:G72)</f>
        <v>34654878.711738266</v>
      </c>
      <c r="H73" s="375">
        <f>SUM(H17:H72)</f>
        <v>34654878.711738266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1012805.931367748</v>
      </c>
      <c r="N87" s="546">
        <f>IF(J92&lt;D11,0,VLOOKUP(J92,C17:O72,11))</f>
        <v>1012805.931367748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998670.8785636815</v>
      </c>
      <c r="N88" s="550">
        <f>IF(J92&lt;D11,0,VLOOKUP(J92,C99:P154,7))</f>
        <v>998670.8785636815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-14135.05280406645</v>
      </c>
      <c r="N89" s="555">
        <f>+N88-N87</f>
        <v>-14135.05280406645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9655697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219447.65909090909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9">+I99-H99</f>
        <v>0</v>
      </c>
      <c r="K99" s="514"/>
      <c r="L99" s="512">
        <v>574103</v>
      </c>
      <c r="M99" s="597">
        <f t="shared" ref="M99:M130" si="30">IF(L99&lt;&gt;0,+H99-L99,0)</f>
        <v>0</v>
      </c>
      <c r="N99" s="512">
        <v>574103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9"/>
        <v>0</v>
      </c>
      <c r="K100" s="514"/>
      <c r="L100" s="518">
        <f t="shared" ref="L100:L105" si="33">H100</f>
        <v>1073311</v>
      </c>
      <c r="M100" s="519">
        <f t="shared" si="30"/>
        <v>0</v>
      </c>
      <c r="N100" s="518">
        <f t="shared" ref="N100:N105" si="34">I100</f>
        <v>1073311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5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9"/>
        <v>0</v>
      </c>
      <c r="K101" s="514"/>
      <c r="L101" s="518">
        <f t="shared" si="33"/>
        <v>1770402.9873066382</v>
      </c>
      <c r="M101" s="519">
        <f t="shared" si="30"/>
        <v>0</v>
      </c>
      <c r="N101" s="518">
        <f t="shared" si="34"/>
        <v>1770402.9873066382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9"/>
        <v>0</v>
      </c>
      <c r="K102" s="514"/>
      <c r="L102" s="518">
        <f t="shared" si="33"/>
        <v>1593070.5131617924</v>
      </c>
      <c r="M102" s="519">
        <f t="shared" si="30"/>
        <v>0</v>
      </c>
      <c r="N102" s="518">
        <f t="shared" si="34"/>
        <v>1593070.5131617924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9"/>
        <v>0</v>
      </c>
      <c r="K103" s="514"/>
      <c r="L103" s="518">
        <f t="shared" si="33"/>
        <v>1529997.2189099854</v>
      </c>
      <c r="M103" s="519">
        <f t="shared" si="30"/>
        <v>0</v>
      </c>
      <c r="N103" s="518">
        <f t="shared" si="34"/>
        <v>1529997.2189099854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33"/>
        <v>1394091.6193593477</v>
      </c>
      <c r="M104" s="519">
        <f t="shared" ref="M104:M109" si="36">IF(L104&lt;&gt;0,+H104-L104,0)</f>
        <v>0</v>
      </c>
      <c r="N104" s="518">
        <f t="shared" si="34"/>
        <v>1394091.6193593477</v>
      </c>
      <c r="O104" s="514">
        <f t="shared" ref="O104:O109" si="37">IF(N104&lt;&gt;0,+I104-N104,0)</f>
        <v>0</v>
      </c>
      <c r="P104" s="514">
        <f t="shared" ref="P104:P109" si="38">+O104-M104</f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33"/>
        <v>1368279.4640981164</v>
      </c>
      <c r="M105" s="519">
        <f t="shared" si="36"/>
        <v>0</v>
      </c>
      <c r="N105" s="518">
        <f t="shared" si="34"/>
        <v>1368279.4640981164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9"/>
        <v>0</v>
      </c>
      <c r="K106" s="514"/>
      <c r="L106" s="518">
        <f t="shared" ref="L106:L111" si="39">H106</f>
        <v>1303190.7976937878</v>
      </c>
      <c r="M106" s="519">
        <f t="shared" si="36"/>
        <v>0</v>
      </c>
      <c r="N106" s="518">
        <f t="shared" ref="N106:N111" si="40">I106</f>
        <v>1303190.7976937878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9"/>
        <v>0</v>
      </c>
      <c r="K107" s="514"/>
      <c r="L107" s="518">
        <f t="shared" si="39"/>
        <v>1229747.055579846</v>
      </c>
      <c r="M107" s="519">
        <f t="shared" si="36"/>
        <v>0</v>
      </c>
      <c r="N107" s="518">
        <f t="shared" si="40"/>
        <v>1229747.055579846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9"/>
        <v>0</v>
      </c>
      <c r="K108" s="514"/>
      <c r="L108" s="518">
        <f t="shared" si="39"/>
        <v>1164112.978438803</v>
      </c>
      <c r="M108" s="519">
        <f t="shared" si="36"/>
        <v>0</v>
      </c>
      <c r="N108" s="518">
        <f t="shared" si="40"/>
        <v>1164112.978438803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9"/>
        <v>0</v>
      </c>
      <c r="K109" s="514"/>
      <c r="L109" s="518">
        <f t="shared" si="39"/>
        <v>1017805.4465726623</v>
      </c>
      <c r="M109" s="519">
        <f t="shared" si="36"/>
        <v>0</v>
      </c>
      <c r="N109" s="518">
        <f t="shared" si="40"/>
        <v>1017805.4465726623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9"/>
        <v>0</v>
      </c>
      <c r="K110" s="514"/>
      <c r="L110" s="518">
        <f t="shared" si="39"/>
        <v>998850.37185500155</v>
      </c>
      <c r="M110" s="519">
        <f t="shared" ref="M110" si="41">IF(L110&lt;&gt;0,+H110-L110,0)</f>
        <v>0</v>
      </c>
      <c r="N110" s="518">
        <f t="shared" si="40"/>
        <v>998850.37185500155</v>
      </c>
      <c r="O110" s="514">
        <f t="shared" si="31"/>
        <v>0</v>
      </c>
      <c r="P110" s="514">
        <f t="shared" si="32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29"/>
        <v>0</v>
      </c>
      <c r="K111" s="514"/>
      <c r="L111" s="518">
        <f t="shared" si="39"/>
        <v>983611.06650091335</v>
      </c>
      <c r="M111" s="519">
        <f t="shared" ref="M111" si="42">IF(L111&lt;&gt;0,+H111-L111,0)</f>
        <v>0</v>
      </c>
      <c r="N111" s="518">
        <f t="shared" si="40"/>
        <v>983611.06650091335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2021</v>
      </c>
      <c r="D112" s="508">
        <v>6891527.6281230571</v>
      </c>
      <c r="E112" s="516">
        <v>235504.80487804877</v>
      </c>
      <c r="F112" s="515">
        <v>6656022.8232450085</v>
      </c>
      <c r="G112" s="515">
        <v>6773775.2256840328</v>
      </c>
      <c r="H112" s="516">
        <v>1004424.6592380304</v>
      </c>
      <c r="I112" s="510">
        <v>1004424.6592380304</v>
      </c>
      <c r="J112" s="514">
        <f t="shared" si="29"/>
        <v>0</v>
      </c>
      <c r="K112" s="514"/>
      <c r="L112" s="518">
        <f t="shared" ref="L112" si="43">H112</f>
        <v>1004424.6592380304</v>
      </c>
      <c r="M112" s="519">
        <f t="shared" ref="M112" si="44">IF(L112&lt;&gt;0,+H112-L112,0)</f>
        <v>0</v>
      </c>
      <c r="N112" s="518">
        <f t="shared" ref="N112" si="45">I112</f>
        <v>1004424.6592380304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2022</v>
      </c>
      <c r="D113" s="508">
        <v>6656022.8232450085</v>
      </c>
      <c r="E113" s="516">
        <v>229897.54761904763</v>
      </c>
      <c r="F113" s="515">
        <v>6426125.2756259609</v>
      </c>
      <c r="G113" s="515">
        <v>6541074.0494354852</v>
      </c>
      <c r="H113" s="516">
        <v>998197.99664642895</v>
      </c>
      <c r="I113" s="510">
        <v>998197.99664642895</v>
      </c>
      <c r="J113" s="514">
        <f t="shared" si="29"/>
        <v>0</v>
      </c>
      <c r="K113" s="514"/>
      <c r="L113" s="518">
        <f t="shared" ref="L113" si="46">H113</f>
        <v>998197.99664642895</v>
      </c>
      <c r="M113" s="519">
        <f t="shared" ref="M113" si="47">IF(L113&lt;&gt;0,+H113-L113,0)</f>
        <v>0</v>
      </c>
      <c r="N113" s="518">
        <f t="shared" ref="N113" si="48">I113</f>
        <v>998197.99664642895</v>
      </c>
      <c r="O113" s="514">
        <f t="shared" ref="O113" si="49">IF(N113&lt;&gt;0,+I113-N113,0)</f>
        <v>0</v>
      </c>
      <c r="P113" s="514">
        <f t="shared" ref="P113" si="50">+O113-M113</f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2023</v>
      </c>
      <c r="D114" s="374">
        <f>IF(F113+SUM(E$99:E113)=D$92,F113,D$92-SUM(E$99:E113))</f>
        <v>6426125.2756259609</v>
      </c>
      <c r="E114" s="522">
        <f>IF(+J96&lt;F113,J96,D114)</f>
        <v>219447.65909090909</v>
      </c>
      <c r="F114" s="523">
        <f t="shared" ref="F114:F130" si="51">+D114-E114</f>
        <v>6206677.6165350517</v>
      </c>
      <c r="G114" s="523">
        <f t="shared" ref="G114:G130" si="52">+(F114+D114)/2</f>
        <v>6316401.4460805058</v>
      </c>
      <c r="H114" s="526">
        <f t="shared" ref="H114:H154" si="53">+J$94*G114+E114</f>
        <v>998670.8785636815</v>
      </c>
      <c r="I114" s="577">
        <f t="shared" ref="I114:I154" si="54">+J$95*G114+E114</f>
        <v>998670.8785636815</v>
      </c>
      <c r="J114" s="514">
        <f t="shared" si="29"/>
        <v>0</v>
      </c>
      <c r="K114" s="514"/>
      <c r="L114" s="525"/>
      <c r="M114" s="514">
        <f t="shared" si="30"/>
        <v>0</v>
      </c>
      <c r="N114" s="525"/>
      <c r="O114" s="514">
        <f t="shared" si="31"/>
        <v>0</v>
      </c>
      <c r="P114" s="514">
        <f t="shared" si="32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2024</v>
      </c>
      <c r="D115" s="374">
        <f>IF(F114+SUM(E$99:E114)=D$92,F114,D$92-SUM(E$99:E114))</f>
        <v>6206677.6165350517</v>
      </c>
      <c r="E115" s="522">
        <f>IF(+J96&lt;F114,J96,D115)</f>
        <v>219447.65909090909</v>
      </c>
      <c r="F115" s="523">
        <f t="shared" si="51"/>
        <v>5987229.9574441426</v>
      </c>
      <c r="G115" s="523">
        <f t="shared" si="52"/>
        <v>6096953.7869895976</v>
      </c>
      <c r="H115" s="526">
        <f t="shared" si="53"/>
        <v>971598.70576366258</v>
      </c>
      <c r="I115" s="577">
        <f t="shared" si="54"/>
        <v>971598.70576366258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2025</v>
      </c>
      <c r="D116" s="374">
        <f>IF(F115+SUM(E$99:E115)=D$92,F115,D$92-SUM(E$99:E115))</f>
        <v>5987229.9574441426</v>
      </c>
      <c r="E116" s="522">
        <f>IF(+J96&lt;F115,J96,D116)</f>
        <v>219447.65909090909</v>
      </c>
      <c r="F116" s="523">
        <f t="shared" si="51"/>
        <v>5767782.2983532334</v>
      </c>
      <c r="G116" s="523">
        <f t="shared" si="52"/>
        <v>5877506.1278986875</v>
      </c>
      <c r="H116" s="526">
        <f t="shared" si="53"/>
        <v>944526.53296364332</v>
      </c>
      <c r="I116" s="577">
        <f t="shared" si="54"/>
        <v>944526.53296364332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2026</v>
      </c>
      <c r="D117" s="374">
        <f>IF(F116+SUM(E$99:E116)=D$92,F116,D$92-SUM(E$99:E116))</f>
        <v>5767782.2983532334</v>
      </c>
      <c r="E117" s="522">
        <f>IF(+J96&lt;F116,J96,D117)</f>
        <v>219447.65909090909</v>
      </c>
      <c r="F117" s="523">
        <f t="shared" si="51"/>
        <v>5548334.6392623242</v>
      </c>
      <c r="G117" s="523">
        <f t="shared" si="52"/>
        <v>5658058.4688077793</v>
      </c>
      <c r="H117" s="526">
        <f t="shared" si="53"/>
        <v>917454.3601636244</v>
      </c>
      <c r="I117" s="577">
        <f t="shared" si="54"/>
        <v>917454.3601636244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2027</v>
      </c>
      <c r="D118" s="374">
        <f>IF(F117+SUM(E$99:E117)=D$92,F117,D$92-SUM(E$99:E117))</f>
        <v>5548334.6392623242</v>
      </c>
      <c r="E118" s="522">
        <f>IF(+J96&lt;F117,J96,D118)</f>
        <v>219447.65909090909</v>
      </c>
      <c r="F118" s="523">
        <f t="shared" si="51"/>
        <v>5328886.980171415</v>
      </c>
      <c r="G118" s="523">
        <f t="shared" si="52"/>
        <v>5438610.8097168691</v>
      </c>
      <c r="H118" s="526">
        <f t="shared" si="53"/>
        <v>890382.18736360525</v>
      </c>
      <c r="I118" s="577">
        <f t="shared" si="54"/>
        <v>890382.18736360525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2028</v>
      </c>
      <c r="D119" s="374">
        <f>IF(F118+SUM(E$99:E118)=D$92,F118,D$92-SUM(E$99:E118))</f>
        <v>5328886.980171415</v>
      </c>
      <c r="E119" s="522">
        <f>IF(+J96&lt;F118,J96,D119)</f>
        <v>219447.65909090909</v>
      </c>
      <c r="F119" s="523">
        <f t="shared" si="51"/>
        <v>5109439.3210805058</v>
      </c>
      <c r="G119" s="523">
        <f t="shared" si="52"/>
        <v>5219163.1506259609</v>
      </c>
      <c r="H119" s="526">
        <f t="shared" si="53"/>
        <v>863310.01456358633</v>
      </c>
      <c r="I119" s="577">
        <f t="shared" si="54"/>
        <v>863310.01456358633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2029</v>
      </c>
      <c r="D120" s="374">
        <f>IF(F119+SUM(E$99:E119)=D$92,F119,D$92-SUM(E$99:E119))</f>
        <v>5109439.3210805058</v>
      </c>
      <c r="E120" s="522">
        <f>IF(+J96&lt;F119,J96,D120)</f>
        <v>219447.65909090909</v>
      </c>
      <c r="F120" s="523">
        <f t="shared" si="51"/>
        <v>4889991.6619895967</v>
      </c>
      <c r="G120" s="523">
        <f t="shared" si="52"/>
        <v>4999715.4915350508</v>
      </c>
      <c r="H120" s="526">
        <f t="shared" si="53"/>
        <v>836237.84176356718</v>
      </c>
      <c r="I120" s="577">
        <f t="shared" si="54"/>
        <v>836237.84176356718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2030</v>
      </c>
      <c r="D121" s="374">
        <f>IF(F120+SUM(E$99:E120)=D$92,F120,D$92-SUM(E$99:E120))</f>
        <v>4889991.6619895967</v>
      </c>
      <c r="E121" s="522">
        <f>IF(+J96&lt;F120,J96,D121)</f>
        <v>219447.65909090909</v>
      </c>
      <c r="F121" s="523">
        <f t="shared" si="51"/>
        <v>4670544.0028986875</v>
      </c>
      <c r="G121" s="523">
        <f t="shared" si="52"/>
        <v>4780267.8324441426</v>
      </c>
      <c r="H121" s="526">
        <f t="shared" si="53"/>
        <v>809165.66896354826</v>
      </c>
      <c r="I121" s="577">
        <f t="shared" si="54"/>
        <v>809165.66896354826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2031</v>
      </c>
      <c r="D122" s="374">
        <f>IF(F121+SUM(E$99:E121)=D$92,F121,D$92-SUM(E$99:E121))</f>
        <v>4670544.0028986875</v>
      </c>
      <c r="E122" s="522">
        <f>IF(+J96&lt;F121,J96,D122)</f>
        <v>219447.65909090909</v>
      </c>
      <c r="F122" s="523">
        <f t="shared" si="51"/>
        <v>4451096.3438077783</v>
      </c>
      <c r="G122" s="523">
        <f t="shared" si="52"/>
        <v>4560820.1733532324</v>
      </c>
      <c r="H122" s="526">
        <f t="shared" si="53"/>
        <v>782093.49616352911</v>
      </c>
      <c r="I122" s="577">
        <f t="shared" si="54"/>
        <v>782093.49616352911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2032</v>
      </c>
      <c r="D123" s="374">
        <f>IF(F122+SUM(E$99:E122)=D$92,F122,D$92-SUM(E$99:E122))</f>
        <v>4451096.3438077783</v>
      </c>
      <c r="E123" s="522">
        <f>IF(+J96&lt;F122,J96,D123)</f>
        <v>219447.65909090909</v>
      </c>
      <c r="F123" s="523">
        <f t="shared" si="51"/>
        <v>4231648.6847168691</v>
      </c>
      <c r="G123" s="523">
        <f t="shared" si="52"/>
        <v>4341372.5142623242</v>
      </c>
      <c r="H123" s="526">
        <f t="shared" si="53"/>
        <v>755021.32336351008</v>
      </c>
      <c r="I123" s="577">
        <f t="shared" si="54"/>
        <v>755021.32336351008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2033</v>
      </c>
      <c r="D124" s="374">
        <f>IF(F123+SUM(E$99:E123)=D$92,F123,D$92-SUM(E$99:E123))</f>
        <v>4231648.6847168691</v>
      </c>
      <c r="E124" s="522">
        <f>IF(+J96&lt;F123,J96,D124)</f>
        <v>219447.65909090909</v>
      </c>
      <c r="F124" s="523">
        <f t="shared" si="51"/>
        <v>4012201.02562596</v>
      </c>
      <c r="G124" s="523">
        <f t="shared" si="52"/>
        <v>4121924.8551714146</v>
      </c>
      <c r="H124" s="526">
        <f t="shared" si="53"/>
        <v>727949.15056349104</v>
      </c>
      <c r="I124" s="577">
        <f t="shared" si="54"/>
        <v>727949.15056349104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2034</v>
      </c>
      <c r="D125" s="374">
        <f>IF(F124+SUM(E$99:E124)=D$92,F124,D$92-SUM(E$99:E124))</f>
        <v>4012201.02562596</v>
      </c>
      <c r="E125" s="522">
        <f>IF(+J96&lt;F124,J96,D125)</f>
        <v>219447.65909090909</v>
      </c>
      <c r="F125" s="523">
        <f t="shared" si="51"/>
        <v>3792753.3665350508</v>
      </c>
      <c r="G125" s="523">
        <f t="shared" si="52"/>
        <v>3902477.1960805054</v>
      </c>
      <c r="H125" s="526">
        <f t="shared" si="53"/>
        <v>700876.97776347201</v>
      </c>
      <c r="I125" s="577">
        <f t="shared" si="54"/>
        <v>700876.97776347201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2035</v>
      </c>
      <c r="D126" s="374">
        <f>IF(F125+SUM(E$99:E125)=D$92,F125,D$92-SUM(E$99:E125))</f>
        <v>3792753.3665350508</v>
      </c>
      <c r="E126" s="522">
        <f>IF(+J96&lt;F125,J96,D126)</f>
        <v>219447.65909090909</v>
      </c>
      <c r="F126" s="523">
        <f t="shared" si="51"/>
        <v>3573305.7074441416</v>
      </c>
      <c r="G126" s="523">
        <f t="shared" si="52"/>
        <v>3683029.5369895962</v>
      </c>
      <c r="H126" s="526">
        <f t="shared" si="53"/>
        <v>673804.80496345297</v>
      </c>
      <c r="I126" s="577">
        <f t="shared" si="54"/>
        <v>673804.80496345297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2036</v>
      </c>
      <c r="D127" s="374">
        <f>IF(F126+SUM(E$99:E126)=D$92,F126,D$92-SUM(E$99:E126))</f>
        <v>3573305.7074441416</v>
      </c>
      <c r="E127" s="522">
        <f>IF(+J96&lt;F126,J96,D127)</f>
        <v>219447.65909090909</v>
      </c>
      <c r="F127" s="523">
        <f t="shared" si="51"/>
        <v>3353858.0483532324</v>
      </c>
      <c r="G127" s="523">
        <f t="shared" si="52"/>
        <v>3463581.877898687</v>
      </c>
      <c r="H127" s="526">
        <f t="shared" si="53"/>
        <v>646732.63216343394</v>
      </c>
      <c r="I127" s="577">
        <f t="shared" si="54"/>
        <v>646732.63216343394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2037</v>
      </c>
      <c r="D128" s="374">
        <f>IF(F127+SUM(E$99:E127)=D$92,F127,D$92-SUM(E$99:E127))</f>
        <v>3353858.0483532324</v>
      </c>
      <c r="E128" s="522">
        <f>IF(+J96&lt;F127,J96,D128)</f>
        <v>219447.65909090909</v>
      </c>
      <c r="F128" s="523">
        <f t="shared" si="51"/>
        <v>3134410.3892623233</v>
      </c>
      <c r="G128" s="523">
        <f t="shared" si="52"/>
        <v>3244134.2188077779</v>
      </c>
      <c r="H128" s="526">
        <f t="shared" si="53"/>
        <v>619660.45936341491</v>
      </c>
      <c r="I128" s="577">
        <f t="shared" si="54"/>
        <v>619660.45936341491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2038</v>
      </c>
      <c r="D129" s="374">
        <f>IF(F128+SUM(E$99:E128)=D$92,F128,D$92-SUM(E$99:E128))</f>
        <v>3134410.3892623233</v>
      </c>
      <c r="E129" s="522">
        <f>IF(+J96&lt;F128,J96,D129)</f>
        <v>219447.65909090909</v>
      </c>
      <c r="F129" s="523">
        <f t="shared" si="51"/>
        <v>2914962.7301714141</v>
      </c>
      <c r="G129" s="523">
        <f t="shared" si="52"/>
        <v>3024686.5597168687</v>
      </c>
      <c r="H129" s="526">
        <f t="shared" si="53"/>
        <v>592588.28656339576</v>
      </c>
      <c r="I129" s="577">
        <f t="shared" si="54"/>
        <v>592588.28656339576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2039</v>
      </c>
      <c r="D130" s="374">
        <f>IF(F129+SUM(E$99:E129)=D$92,F129,D$92-SUM(E$99:E129))</f>
        <v>2914962.7301714141</v>
      </c>
      <c r="E130" s="522">
        <f>IF(+J96&lt;F129,J96,D130)</f>
        <v>219447.65909090909</v>
      </c>
      <c r="F130" s="523">
        <f t="shared" si="51"/>
        <v>2695515.0710805049</v>
      </c>
      <c r="G130" s="523">
        <f t="shared" si="52"/>
        <v>2805238.9006259595</v>
      </c>
      <c r="H130" s="526">
        <f t="shared" si="53"/>
        <v>565516.11376337672</v>
      </c>
      <c r="I130" s="577">
        <f t="shared" si="54"/>
        <v>565516.11376337672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2040</v>
      </c>
      <c r="D131" s="374">
        <f>IF(F130+SUM(E$99:E130)=D$92,F130,D$92-SUM(E$99:E130))</f>
        <v>2695515.0710805049</v>
      </c>
      <c r="E131" s="522">
        <f>IF(+J96&lt;F130,J96,D131)</f>
        <v>219447.65909090909</v>
      </c>
      <c r="F131" s="523">
        <f t="shared" ref="F131:F154" si="55">+D131-E131</f>
        <v>2476067.4119895957</v>
      </c>
      <c r="G131" s="523">
        <f t="shared" ref="G131:G154" si="56">+(F131+D131)/2</f>
        <v>2585791.2415350503</v>
      </c>
      <c r="H131" s="526">
        <f t="shared" si="53"/>
        <v>538443.94096335769</v>
      </c>
      <c r="I131" s="577">
        <f t="shared" si="54"/>
        <v>538443.94096335769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2041</v>
      </c>
      <c r="D132" s="374">
        <f>IF(F131+SUM(E$99:E131)=D$92,F131,D$92-SUM(E$99:E131))</f>
        <v>2476067.4119895957</v>
      </c>
      <c r="E132" s="522">
        <f>IF(+J96&lt;F131,J96,D132)</f>
        <v>219447.65909090909</v>
      </c>
      <c r="F132" s="523">
        <f t="shared" si="55"/>
        <v>2256619.7528986866</v>
      </c>
      <c r="G132" s="523">
        <f t="shared" si="56"/>
        <v>2366343.5824441412</v>
      </c>
      <c r="H132" s="526">
        <f t="shared" si="53"/>
        <v>511371.76816333865</v>
      </c>
      <c r="I132" s="577">
        <f t="shared" si="54"/>
        <v>511371.76816333865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2042</v>
      </c>
      <c r="D133" s="374">
        <f>IF(F132+SUM(E$99:E132)=D$92,F132,D$92-SUM(E$99:E132))</f>
        <v>2256619.7528986866</v>
      </c>
      <c r="E133" s="522">
        <f>IF(+J96&lt;F132,J96,D133)</f>
        <v>219447.65909090909</v>
      </c>
      <c r="F133" s="523">
        <f t="shared" si="55"/>
        <v>2037172.0938077774</v>
      </c>
      <c r="G133" s="523">
        <f t="shared" si="56"/>
        <v>2146895.923353232</v>
      </c>
      <c r="H133" s="526">
        <f t="shared" si="53"/>
        <v>484299.59536331962</v>
      </c>
      <c r="I133" s="577">
        <f t="shared" si="54"/>
        <v>484299.59536331962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2043</v>
      </c>
      <c r="D134" s="374">
        <f>IF(F133+SUM(E$99:E133)=D$92,F133,D$92-SUM(E$99:E133))</f>
        <v>2037172.0938077774</v>
      </c>
      <c r="E134" s="522">
        <f>IF(+J96&lt;F133,J96,D134)</f>
        <v>219447.65909090909</v>
      </c>
      <c r="F134" s="523">
        <f t="shared" si="55"/>
        <v>1817724.4347168682</v>
      </c>
      <c r="G134" s="523">
        <f t="shared" si="56"/>
        <v>1927448.2642623228</v>
      </c>
      <c r="H134" s="526">
        <f t="shared" si="53"/>
        <v>457227.42256330058</v>
      </c>
      <c r="I134" s="577">
        <f t="shared" si="54"/>
        <v>457227.42256330058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2044</v>
      </c>
      <c r="D135" s="374">
        <f>IF(F134+SUM(E$99:E134)=D$92,F134,D$92-SUM(E$99:E134))</f>
        <v>1817724.4347168682</v>
      </c>
      <c r="E135" s="522">
        <f>IF(+J96&lt;F134,J96,D135)</f>
        <v>219447.65909090909</v>
      </c>
      <c r="F135" s="523">
        <f t="shared" si="55"/>
        <v>1598276.775625959</v>
      </c>
      <c r="G135" s="523">
        <f t="shared" si="56"/>
        <v>1708000.6051714136</v>
      </c>
      <c r="H135" s="526">
        <f t="shared" si="53"/>
        <v>430155.24976328155</v>
      </c>
      <c r="I135" s="577">
        <f t="shared" si="54"/>
        <v>430155.24976328155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2045</v>
      </c>
      <c r="D136" s="374">
        <f>IF(F135+SUM(E$99:E135)=D$92,F135,D$92-SUM(E$99:E135))</f>
        <v>1598276.775625959</v>
      </c>
      <c r="E136" s="522">
        <f>IF(+J96&lt;F135,J96,D136)</f>
        <v>219447.65909090909</v>
      </c>
      <c r="F136" s="523">
        <f t="shared" si="55"/>
        <v>1378829.1165350499</v>
      </c>
      <c r="G136" s="523">
        <f t="shared" si="56"/>
        <v>1488552.9460805045</v>
      </c>
      <c r="H136" s="526">
        <f t="shared" si="53"/>
        <v>403083.07696326246</v>
      </c>
      <c r="I136" s="577">
        <f t="shared" si="54"/>
        <v>403083.07696326246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2046</v>
      </c>
      <c r="D137" s="374">
        <f>IF(F136+SUM(E$99:E136)=D$92,F136,D$92-SUM(E$99:E136))</f>
        <v>1378829.1165350499</v>
      </c>
      <c r="E137" s="522">
        <f>IF(+J96&lt;F136,J96,D137)</f>
        <v>219447.65909090909</v>
      </c>
      <c r="F137" s="523">
        <f t="shared" si="55"/>
        <v>1159381.4574441407</v>
      </c>
      <c r="G137" s="523">
        <f t="shared" si="56"/>
        <v>1269105.2869895953</v>
      </c>
      <c r="H137" s="526">
        <f t="shared" si="53"/>
        <v>376010.90416324342</v>
      </c>
      <c r="I137" s="577">
        <f t="shared" si="54"/>
        <v>376010.90416324342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2047</v>
      </c>
      <c r="D138" s="374">
        <f>IF(F137+SUM(E$99:E137)=D$92,F137,D$92-SUM(E$99:E137))</f>
        <v>1159381.4574441407</v>
      </c>
      <c r="E138" s="522">
        <f>IF(+J96&lt;F137,J96,D138)</f>
        <v>219447.65909090909</v>
      </c>
      <c r="F138" s="523">
        <f t="shared" si="55"/>
        <v>939933.79835323163</v>
      </c>
      <c r="G138" s="523">
        <f t="shared" si="56"/>
        <v>1049657.6278986861</v>
      </c>
      <c r="H138" s="526">
        <f t="shared" si="53"/>
        <v>348938.73136322439</v>
      </c>
      <c r="I138" s="577">
        <f t="shared" si="54"/>
        <v>348938.73136322439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2048</v>
      </c>
      <c r="D139" s="374">
        <f>IF(F138+SUM(E$99:E138)=D$92,F138,D$92-SUM(E$99:E138))</f>
        <v>939933.79835323163</v>
      </c>
      <c r="E139" s="522">
        <f>IF(+J96&lt;F138,J96,D139)</f>
        <v>219447.65909090909</v>
      </c>
      <c r="F139" s="523">
        <f t="shared" si="55"/>
        <v>720486.13926232257</v>
      </c>
      <c r="G139" s="523">
        <f t="shared" si="56"/>
        <v>830209.96880777716</v>
      </c>
      <c r="H139" s="526">
        <f t="shared" si="53"/>
        <v>321866.55856320536</v>
      </c>
      <c r="I139" s="577">
        <f t="shared" si="54"/>
        <v>321866.55856320536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2049</v>
      </c>
      <c r="D140" s="374">
        <f>IF(F139+SUM(E$99:E139)=D$92,F139,D$92-SUM(E$99:E139))</f>
        <v>720486.13926232257</v>
      </c>
      <c r="E140" s="522">
        <f>IF(+J96&lt;F139,J96,D140)</f>
        <v>219447.65909090909</v>
      </c>
      <c r="F140" s="523">
        <f t="shared" si="55"/>
        <v>501038.48017141351</v>
      </c>
      <c r="G140" s="523">
        <f t="shared" si="56"/>
        <v>610762.30971686798</v>
      </c>
      <c r="H140" s="526">
        <f t="shared" si="53"/>
        <v>294794.38576318632</v>
      </c>
      <c r="I140" s="577">
        <f t="shared" si="54"/>
        <v>294794.38576318632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2050</v>
      </c>
      <c r="D141" s="374">
        <f>IF(F140+SUM(E$99:E140)=D$92,F140,D$92-SUM(E$99:E140))</f>
        <v>501038.48017141351</v>
      </c>
      <c r="E141" s="522">
        <f>IF(+J96&lt;F140,J96,D141)</f>
        <v>219447.65909090909</v>
      </c>
      <c r="F141" s="523">
        <f t="shared" si="55"/>
        <v>281590.82108050445</v>
      </c>
      <c r="G141" s="523">
        <f t="shared" si="56"/>
        <v>391314.65062595898</v>
      </c>
      <c r="H141" s="526">
        <f t="shared" si="53"/>
        <v>267722.21296316729</v>
      </c>
      <c r="I141" s="577">
        <f t="shared" si="54"/>
        <v>267722.21296316729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>IU</v>
      </c>
      <c r="C142" s="507">
        <f>IF(D93="","-",+C141+1)</f>
        <v>2051</v>
      </c>
      <c r="D142" s="374">
        <f>IF(F141+SUM(E$99:E141)=D$92,F141,D$92-SUM(E$99:E141))</f>
        <v>281590.82108050957</v>
      </c>
      <c r="E142" s="522">
        <f>IF(+J96&lt;F141,J96,D142)</f>
        <v>219447.65909090909</v>
      </c>
      <c r="F142" s="523">
        <f t="shared" si="55"/>
        <v>62143.161989600485</v>
      </c>
      <c r="G142" s="523">
        <f t="shared" si="56"/>
        <v>171866.99153505504</v>
      </c>
      <c r="H142" s="526">
        <f t="shared" si="53"/>
        <v>240650.04016314886</v>
      </c>
      <c r="I142" s="577">
        <f t="shared" si="54"/>
        <v>240650.04016314886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2052</v>
      </c>
      <c r="D143" s="374">
        <f>IF(F142+SUM(E$99:E142)=D$92,F142,D$92-SUM(E$99:E142))</f>
        <v>62143.161989600485</v>
      </c>
      <c r="E143" s="522">
        <f>IF(+J96&lt;F142,J96,D143)</f>
        <v>62143.161989600485</v>
      </c>
      <c r="F143" s="523">
        <f t="shared" si="55"/>
        <v>0</v>
      </c>
      <c r="G143" s="523">
        <f t="shared" si="56"/>
        <v>31071.580994800242</v>
      </c>
      <c r="H143" s="526">
        <f t="shared" si="53"/>
        <v>65976.309325715614</v>
      </c>
      <c r="I143" s="577">
        <f t="shared" si="54"/>
        <v>65976.309325715614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9655697</v>
      </c>
      <c r="F155" s="375"/>
      <c r="G155" s="375"/>
      <c r="H155" s="375">
        <f>SUM(H99:H154)</f>
        <v>36039325.80622609</v>
      </c>
      <c r="I155" s="375">
        <f>SUM(I99:I154)</f>
        <v>36039325.80622609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76" zoomScaleNormal="100" zoomScaleSheetLayoutView="84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300427.61382365174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300427.61382365174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15">
        <v>1880190.37744105</v>
      </c>
      <c r="E32" s="516">
        <v>67150.666666666672</v>
      </c>
      <c r="F32" s="515">
        <v>1813039.7107743833</v>
      </c>
      <c r="G32" s="516">
        <v>300427.61382365174</v>
      </c>
      <c r="H32" s="510">
        <v>300427.61382365174</v>
      </c>
      <c r="I32" s="511">
        <f t="shared" si="0"/>
        <v>0</v>
      </c>
      <c r="J32" s="511"/>
      <c r="K32" s="518">
        <f t="shared" ref="K32" si="18">G32</f>
        <v>300427.61382365174</v>
      </c>
      <c r="L32" s="519">
        <f t="shared" ref="L32" si="19">IF(K32&lt;&gt;0,+G32-K32,0)</f>
        <v>0</v>
      </c>
      <c r="M32" s="518">
        <f t="shared" ref="M32" si="20">H32</f>
        <v>300427.61382365174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67150.666666666672</v>
      </c>
      <c r="F33" s="523">
        <f t="shared" ref="F33:F48" si="21">+D33-E33</f>
        <v>1745889.0441077165</v>
      </c>
      <c r="G33" s="524">
        <f t="shared" ref="G33:G72" si="22">+I$12*((D33+F33)/2)+E33</f>
        <v>267240.93152362067</v>
      </c>
      <c r="H33" s="491">
        <f t="shared" ref="H33:H72" si="23">+I$13*((D33+F33)/2)+E33</f>
        <v>267240.93152362067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67150.666666666672</v>
      </c>
      <c r="F34" s="523">
        <f t="shared" si="21"/>
        <v>1678738.3774410498</v>
      </c>
      <c r="G34" s="524">
        <f t="shared" si="22"/>
        <v>259690.23545519123</v>
      </c>
      <c r="H34" s="491">
        <f t="shared" si="23"/>
        <v>259690.23545519123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1678738.3774410498</v>
      </c>
      <c r="E35" s="522">
        <f>IF(+I14&lt;F34,I14,D35)</f>
        <v>67150.666666666672</v>
      </c>
      <c r="F35" s="523">
        <f t="shared" si="21"/>
        <v>1611587.710774383</v>
      </c>
      <c r="G35" s="524">
        <f t="shared" si="22"/>
        <v>252139.53938676178</v>
      </c>
      <c r="H35" s="491">
        <f t="shared" si="23"/>
        <v>252139.53938676178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1611587.710774383</v>
      </c>
      <c r="E36" s="522">
        <f>IF(+I14&lt;F35,I14,D36)</f>
        <v>67150.666666666672</v>
      </c>
      <c r="F36" s="523">
        <f t="shared" si="21"/>
        <v>1544437.0441077163</v>
      </c>
      <c r="G36" s="524">
        <f t="shared" si="22"/>
        <v>244588.84331833234</v>
      </c>
      <c r="H36" s="491">
        <f t="shared" si="23"/>
        <v>244588.84331833234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1544437.0441077163</v>
      </c>
      <c r="E37" s="522">
        <f>IF(+I14&lt;F36,I14,D37)</f>
        <v>67150.666666666672</v>
      </c>
      <c r="F37" s="523">
        <f t="shared" si="21"/>
        <v>1477286.3774410496</v>
      </c>
      <c r="G37" s="524">
        <f t="shared" si="22"/>
        <v>237038.14724990289</v>
      </c>
      <c r="H37" s="491">
        <f t="shared" si="23"/>
        <v>237038.14724990289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1477286.3774410496</v>
      </c>
      <c r="E38" s="522">
        <f>IF(+I14&lt;F37,I14,D38)</f>
        <v>67150.666666666672</v>
      </c>
      <c r="F38" s="523">
        <f t="shared" si="21"/>
        <v>1410135.7107743828</v>
      </c>
      <c r="G38" s="524">
        <f t="shared" si="22"/>
        <v>229487.45118147344</v>
      </c>
      <c r="H38" s="491">
        <f t="shared" si="23"/>
        <v>229487.45118147344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1410135.7107743828</v>
      </c>
      <c r="E39" s="522">
        <f>IF(+I14&lt;F38,I14,D39)</f>
        <v>67150.666666666672</v>
      </c>
      <c r="F39" s="523">
        <f t="shared" si="21"/>
        <v>1342985.0441077161</v>
      </c>
      <c r="G39" s="524">
        <f t="shared" si="22"/>
        <v>221936.75511304406</v>
      </c>
      <c r="H39" s="491">
        <f t="shared" si="23"/>
        <v>221936.75511304406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1342985.0441077161</v>
      </c>
      <c r="E40" s="522">
        <f>IF(+I14&lt;F39,I14,D40)</f>
        <v>67150.666666666672</v>
      </c>
      <c r="F40" s="523">
        <f t="shared" si="21"/>
        <v>1275834.3774410493</v>
      </c>
      <c r="G40" s="524">
        <f t="shared" si="22"/>
        <v>214386.05904461455</v>
      </c>
      <c r="H40" s="491">
        <f t="shared" si="23"/>
        <v>214386.05904461455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1275834.3774410493</v>
      </c>
      <c r="E41" s="522">
        <f>IF(+I14&lt;F40,I14,D41)</f>
        <v>67150.666666666672</v>
      </c>
      <c r="F41" s="523">
        <f t="shared" si="21"/>
        <v>1208683.7107743826</v>
      </c>
      <c r="G41" s="524">
        <f t="shared" si="22"/>
        <v>206835.36297618516</v>
      </c>
      <c r="H41" s="491">
        <f t="shared" si="23"/>
        <v>206835.36297618516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1208683.7107743826</v>
      </c>
      <c r="E42" s="522">
        <f>IF(+I14&lt;F41,I14,D42)</f>
        <v>67150.666666666672</v>
      </c>
      <c r="F42" s="523">
        <f t="shared" si="21"/>
        <v>1141533.0441077158</v>
      </c>
      <c r="G42" s="524">
        <f t="shared" si="22"/>
        <v>199284.66690775566</v>
      </c>
      <c r="H42" s="491">
        <f t="shared" si="23"/>
        <v>199284.66690775566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1141533.0441077158</v>
      </c>
      <c r="E43" s="522">
        <f>IF(+I14&lt;F42,I14,D43)</f>
        <v>67150.666666666672</v>
      </c>
      <c r="F43" s="523">
        <f t="shared" si="21"/>
        <v>1074382.3774410491</v>
      </c>
      <c r="G43" s="524">
        <f t="shared" si="22"/>
        <v>191733.97083932627</v>
      </c>
      <c r="H43" s="491">
        <f t="shared" si="23"/>
        <v>191733.97083932627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1074382.3774410491</v>
      </c>
      <c r="E44" s="522">
        <f>IF(+I14&lt;F43,I14,D44)</f>
        <v>67150.666666666672</v>
      </c>
      <c r="F44" s="523">
        <f t="shared" si="21"/>
        <v>1007231.7107743825</v>
      </c>
      <c r="G44" s="524">
        <f t="shared" si="22"/>
        <v>184183.27477089682</v>
      </c>
      <c r="H44" s="491">
        <f t="shared" si="23"/>
        <v>184183.27477089682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1007231.7107743825</v>
      </c>
      <c r="E45" s="522">
        <f>IF(+I14&lt;F44,I14,D45)</f>
        <v>67150.666666666672</v>
      </c>
      <c r="F45" s="523">
        <f t="shared" si="21"/>
        <v>940081.04410771583</v>
      </c>
      <c r="G45" s="524">
        <f t="shared" si="22"/>
        <v>176632.57870246738</v>
      </c>
      <c r="H45" s="491">
        <f t="shared" si="23"/>
        <v>176632.57870246738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940081.04410771583</v>
      </c>
      <c r="E46" s="522">
        <f>IF(+I14&lt;F45,I14,D46)</f>
        <v>67150.666666666672</v>
      </c>
      <c r="F46" s="523">
        <f t="shared" si="21"/>
        <v>872930.3774410492</v>
      </c>
      <c r="G46" s="524">
        <f t="shared" si="22"/>
        <v>169081.88263403796</v>
      </c>
      <c r="H46" s="491">
        <f t="shared" si="23"/>
        <v>169081.88263403796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872930.3774410492</v>
      </c>
      <c r="E47" s="522">
        <f>IF(+I14&lt;F46,I14,D47)</f>
        <v>67150.666666666672</v>
      </c>
      <c r="F47" s="523">
        <f t="shared" si="21"/>
        <v>805779.71077438258</v>
      </c>
      <c r="G47" s="524">
        <f t="shared" si="22"/>
        <v>161531.18656560851</v>
      </c>
      <c r="H47" s="491">
        <f t="shared" si="23"/>
        <v>161531.18656560851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805779.71077438258</v>
      </c>
      <c r="E48" s="522">
        <f>IF(+I14&lt;F47,I14,D48)</f>
        <v>67150.666666666672</v>
      </c>
      <c r="F48" s="523">
        <f t="shared" si="21"/>
        <v>738629.04410771595</v>
      </c>
      <c r="G48" s="524">
        <f t="shared" si="22"/>
        <v>153980.4904971791</v>
      </c>
      <c r="H48" s="491">
        <f t="shared" si="23"/>
        <v>153980.4904971791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738629.04410771595</v>
      </c>
      <c r="E49" s="522">
        <f>IF(+I14&lt;F48,I14,D49)</f>
        <v>67150.666666666672</v>
      </c>
      <c r="F49" s="523">
        <f t="shared" ref="F49:F72" si="24">+D49-E49</f>
        <v>671478.37744104932</v>
      </c>
      <c r="G49" s="524">
        <f t="shared" si="22"/>
        <v>146429.79442874965</v>
      </c>
      <c r="H49" s="491">
        <f t="shared" si="23"/>
        <v>146429.79442874965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671478.37744104932</v>
      </c>
      <c r="E50" s="522">
        <f>IF(+I14&lt;F49,I14,D50)</f>
        <v>67150.666666666672</v>
      </c>
      <c r="F50" s="523">
        <f t="shared" si="24"/>
        <v>604327.71077438269</v>
      </c>
      <c r="G50" s="524">
        <f t="shared" si="22"/>
        <v>138879.09836032023</v>
      </c>
      <c r="H50" s="491">
        <f t="shared" si="23"/>
        <v>138879.09836032023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604327.71077438269</v>
      </c>
      <c r="E51" s="522">
        <f>IF(+I14&lt;F50,I14,D51)</f>
        <v>67150.666666666672</v>
      </c>
      <c r="F51" s="523">
        <f t="shared" si="24"/>
        <v>537177.04410771606</v>
      </c>
      <c r="G51" s="524">
        <f t="shared" si="22"/>
        <v>131328.40229189079</v>
      </c>
      <c r="H51" s="491">
        <f t="shared" si="23"/>
        <v>131328.40229189079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537177.04410771606</v>
      </c>
      <c r="E52" s="522">
        <f>IF(+I14&lt;F51,I14,D52)</f>
        <v>67150.666666666672</v>
      </c>
      <c r="F52" s="523">
        <f t="shared" si="24"/>
        <v>470026.37744104938</v>
      </c>
      <c r="G52" s="524">
        <f t="shared" si="22"/>
        <v>123777.70622346137</v>
      </c>
      <c r="H52" s="491">
        <f t="shared" si="23"/>
        <v>123777.70622346137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470026.37744104938</v>
      </c>
      <c r="E53" s="522">
        <f>IF(+I14&lt;F52,I14,D53)</f>
        <v>67150.666666666672</v>
      </c>
      <c r="F53" s="523">
        <f t="shared" si="24"/>
        <v>402875.71077438269</v>
      </c>
      <c r="G53" s="524">
        <f t="shared" si="22"/>
        <v>116227.01015503194</v>
      </c>
      <c r="H53" s="491">
        <f t="shared" si="23"/>
        <v>116227.01015503194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402875.71077438269</v>
      </c>
      <c r="E54" s="522">
        <f>IF(+I14&lt;F53,I14,D54)</f>
        <v>67150.666666666672</v>
      </c>
      <c r="F54" s="523">
        <f t="shared" si="24"/>
        <v>335725.04410771601</v>
      </c>
      <c r="G54" s="524">
        <f t="shared" si="22"/>
        <v>108676.31408660249</v>
      </c>
      <c r="H54" s="491">
        <f t="shared" si="23"/>
        <v>108676.31408660249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335725.04410771601</v>
      </c>
      <c r="E55" s="522">
        <f>IF(+I14&lt;F54,I14,D55)</f>
        <v>67150.666666666672</v>
      </c>
      <c r="F55" s="523">
        <f t="shared" si="24"/>
        <v>268574.37744104932</v>
      </c>
      <c r="G55" s="524">
        <f t="shared" si="22"/>
        <v>101125.61801817306</v>
      </c>
      <c r="H55" s="491">
        <f t="shared" si="23"/>
        <v>101125.61801817306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268574.37744104932</v>
      </c>
      <c r="E56" s="522">
        <f>IF(+I14&lt;F55,I14,D56)</f>
        <v>67150.666666666672</v>
      </c>
      <c r="F56" s="523">
        <f t="shared" si="24"/>
        <v>201423.71077438263</v>
      </c>
      <c r="G56" s="524">
        <f t="shared" si="22"/>
        <v>93574.921949743628</v>
      </c>
      <c r="H56" s="491">
        <f t="shared" si="23"/>
        <v>93574.921949743628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201423.71077438263</v>
      </c>
      <c r="E57" s="522">
        <f>IF(+I14&lt;F56,I14,D57)</f>
        <v>67150.666666666672</v>
      </c>
      <c r="F57" s="523">
        <f t="shared" si="24"/>
        <v>134273.04410771595</v>
      </c>
      <c r="G57" s="524">
        <f t="shared" si="22"/>
        <v>86024.225881314196</v>
      </c>
      <c r="H57" s="491">
        <f t="shared" si="23"/>
        <v>86024.225881314196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134273.04410771595</v>
      </c>
      <c r="E58" s="522">
        <f>IF(+I14&lt;F57,I14,D58)</f>
        <v>67150.666666666672</v>
      </c>
      <c r="F58" s="523">
        <f t="shared" si="24"/>
        <v>67122.377441049277</v>
      </c>
      <c r="G58" s="524">
        <f t="shared" si="22"/>
        <v>78473.52981288475</v>
      </c>
      <c r="H58" s="491">
        <f t="shared" si="23"/>
        <v>78473.52981288475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67122.377441049277</v>
      </c>
      <c r="E59" s="522">
        <f>IF(+I14&lt;F58,I14,D59)</f>
        <v>67122.377441049277</v>
      </c>
      <c r="F59" s="523">
        <f t="shared" si="24"/>
        <v>0</v>
      </c>
      <c r="G59" s="524">
        <f t="shared" si="22"/>
        <v>70896.134997050962</v>
      </c>
      <c r="H59" s="491">
        <f t="shared" si="23"/>
        <v>70896.134997050962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10046236.480023652</v>
      </c>
      <c r="H73" s="375">
        <f>SUM(H17:H72)</f>
        <v>10046237.480023652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300427.61382365174</v>
      </c>
      <c r="N87" s="546">
        <f>IF(J92&lt;D11,0,VLOOKUP(J92,C17:O72,11))</f>
        <v>300427.61382365174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290168.63060073368</v>
      </c>
      <c r="N88" s="550">
        <f>IF(J92&lt;D11,0,VLOOKUP(J92,C99:P154,7))</f>
        <v>290168.63060073368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-10258.983222918061</v>
      </c>
      <c r="N89" s="555">
        <f>+N88-N87</f>
        <v>-10258.983222918061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2820328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64098.36363636364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9">+I99-H99</f>
        <v>0</v>
      </c>
      <c r="K99" s="514"/>
      <c r="L99" s="512">
        <v>179560</v>
      </c>
      <c r="M99" s="513">
        <f t="shared" ref="M99:M130" si="30">IF(L99&lt;&gt;0,+H99-L99,0)</f>
        <v>0</v>
      </c>
      <c r="N99" s="512">
        <v>179560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9"/>
        <v>0</v>
      </c>
      <c r="K100" s="514"/>
      <c r="L100" s="518">
        <f t="shared" ref="L100:L105" si="33">H100</f>
        <v>310279</v>
      </c>
      <c r="M100" s="519">
        <f t="shared" si="30"/>
        <v>0</v>
      </c>
      <c r="N100" s="518">
        <f t="shared" ref="N100:N105" si="34">I100</f>
        <v>310279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5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9"/>
        <v>0</v>
      </c>
      <c r="K101" s="514"/>
      <c r="L101" s="518">
        <f t="shared" si="33"/>
        <v>515075.52172744781</v>
      </c>
      <c r="M101" s="519">
        <f t="shared" si="30"/>
        <v>0</v>
      </c>
      <c r="N101" s="518">
        <f t="shared" si="34"/>
        <v>515075.52172744781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9"/>
        <v>0</v>
      </c>
      <c r="K102" s="514"/>
      <c r="L102" s="518">
        <f t="shared" si="33"/>
        <v>463460.24648079689</v>
      </c>
      <c r="M102" s="519">
        <f t="shared" si="30"/>
        <v>0</v>
      </c>
      <c r="N102" s="518">
        <f t="shared" si="34"/>
        <v>463460.24648079689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9"/>
        <v>0</v>
      </c>
      <c r="K103" s="514"/>
      <c r="L103" s="518">
        <f t="shared" si="33"/>
        <v>445076.92684818432</v>
      </c>
      <c r="M103" s="519">
        <f t="shared" si="30"/>
        <v>0</v>
      </c>
      <c r="N103" s="518">
        <f t="shared" si="34"/>
        <v>445076.92684818432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3"/>
        <v>405526.90999589988</v>
      </c>
      <c r="M104" s="519">
        <f t="shared" ref="M104:M109" si="36">IF(L104&lt;&gt;0,+H104-L104,0)</f>
        <v>0</v>
      </c>
      <c r="N104" s="518">
        <f t="shared" si="34"/>
        <v>405526.90999589988</v>
      </c>
      <c r="O104" s="514">
        <f t="shared" ref="O104:O109" si="37">IF(N104&lt;&gt;0,+I104-N104,0)</f>
        <v>0</v>
      </c>
      <c r="P104" s="514">
        <f t="shared" ref="P104:P109" si="38">+O104-M104</f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3"/>
        <v>397979.47169431718</v>
      </c>
      <c r="M105" s="519">
        <f t="shared" si="36"/>
        <v>0</v>
      </c>
      <c r="N105" s="518">
        <f t="shared" si="34"/>
        <v>397979.47169431718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9"/>
        <v>0</v>
      </c>
      <c r="K106" s="514"/>
      <c r="L106" s="518">
        <f t="shared" ref="L106:L111" si="39">H106</f>
        <v>379011.3023265209</v>
      </c>
      <c r="M106" s="519">
        <f t="shared" si="36"/>
        <v>0</v>
      </c>
      <c r="N106" s="518">
        <f t="shared" ref="N106:N111" si="40">I106</f>
        <v>379011.3023265209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9"/>
        <v>0</v>
      </c>
      <c r="K107" s="514"/>
      <c r="L107" s="518">
        <f t="shared" si="39"/>
        <v>357619.02367935097</v>
      </c>
      <c r="M107" s="519">
        <f t="shared" si="36"/>
        <v>0</v>
      </c>
      <c r="N107" s="518">
        <f t="shared" si="40"/>
        <v>357619.02367935097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9"/>
        <v>0</v>
      </c>
      <c r="K108" s="514"/>
      <c r="L108" s="518">
        <f t="shared" si="39"/>
        <v>338516.06172932533</v>
      </c>
      <c r="M108" s="519">
        <f t="shared" si="36"/>
        <v>0</v>
      </c>
      <c r="N108" s="518">
        <f t="shared" si="40"/>
        <v>338516.06172932533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9"/>
        <v>0</v>
      </c>
      <c r="K109" s="514"/>
      <c r="L109" s="518">
        <f t="shared" si="39"/>
        <v>295978.29217206314</v>
      </c>
      <c r="M109" s="519">
        <f t="shared" si="36"/>
        <v>0</v>
      </c>
      <c r="N109" s="518">
        <f t="shared" si="40"/>
        <v>295978.29217206314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9"/>
        <v>0</v>
      </c>
      <c r="K110" s="514"/>
      <c r="L110" s="518">
        <f t="shared" si="39"/>
        <v>290423.87304846023</v>
      </c>
      <c r="M110" s="519">
        <f t="shared" ref="M110" si="41">IF(L110&lt;&gt;0,+H110-L110,0)</f>
        <v>0</v>
      </c>
      <c r="N110" s="518">
        <f t="shared" si="40"/>
        <v>290423.87304846023</v>
      </c>
      <c r="O110" s="514">
        <f t="shared" si="31"/>
        <v>0</v>
      </c>
      <c r="P110" s="514">
        <f t="shared" si="32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29"/>
        <v>0</v>
      </c>
      <c r="K111" s="514"/>
      <c r="L111" s="518">
        <f t="shared" si="39"/>
        <v>285966.00600782927</v>
      </c>
      <c r="M111" s="519">
        <f t="shared" ref="M111" si="42">IF(L111&lt;&gt;0,+H111-L111,0)</f>
        <v>0</v>
      </c>
      <c r="N111" s="518">
        <f t="shared" si="40"/>
        <v>285966.00600782927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2021</v>
      </c>
      <c r="D112" s="508">
        <v>2000519.150933204</v>
      </c>
      <c r="E112" s="516">
        <v>68788.487804878052</v>
      </c>
      <c r="F112" s="515">
        <v>1931730.6631283259</v>
      </c>
      <c r="G112" s="515">
        <v>1966124.907030765</v>
      </c>
      <c r="H112" s="516">
        <v>291971.63557680068</v>
      </c>
      <c r="I112" s="510">
        <v>291971.63557680068</v>
      </c>
      <c r="J112" s="514">
        <f t="shared" si="29"/>
        <v>0</v>
      </c>
      <c r="K112" s="514"/>
      <c r="L112" s="518">
        <f t="shared" ref="L112" si="43">H112</f>
        <v>291971.63557680068</v>
      </c>
      <c r="M112" s="519">
        <f t="shared" ref="M112" si="44">IF(L112&lt;&gt;0,+H112-L112,0)</f>
        <v>0</v>
      </c>
      <c r="N112" s="518">
        <f t="shared" ref="N112" si="45">I112</f>
        <v>291971.63557680068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2022</v>
      </c>
      <c r="D113" s="508">
        <v>1931730.6631283259</v>
      </c>
      <c r="E113" s="516">
        <v>67150.666666666672</v>
      </c>
      <c r="F113" s="515">
        <v>1864579.9964616592</v>
      </c>
      <c r="G113" s="515">
        <v>1898155.3297949927</v>
      </c>
      <c r="H113" s="516">
        <v>290103.89746384294</v>
      </c>
      <c r="I113" s="510">
        <v>290103.89746384294</v>
      </c>
      <c r="J113" s="514">
        <f t="shared" si="29"/>
        <v>0</v>
      </c>
      <c r="K113" s="514"/>
      <c r="L113" s="518">
        <f t="shared" ref="L113" si="46">H113</f>
        <v>290103.89746384294</v>
      </c>
      <c r="M113" s="519">
        <f t="shared" ref="M113" si="47">IF(L113&lt;&gt;0,+H113-L113,0)</f>
        <v>0</v>
      </c>
      <c r="N113" s="518">
        <f t="shared" ref="N113" si="48">I113</f>
        <v>290103.89746384294</v>
      </c>
      <c r="O113" s="514">
        <f t="shared" ref="O113" si="49">IF(N113&lt;&gt;0,+I113-N113,0)</f>
        <v>0</v>
      </c>
      <c r="P113" s="514">
        <f t="shared" ref="P113" si="50">+O113-M113</f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2023</v>
      </c>
      <c r="D114" s="374">
        <f>IF(F113+SUM(E$99:E113)=D$92,F113,D$92-SUM(E$99:E113))</f>
        <v>1864579.9964616592</v>
      </c>
      <c r="E114" s="522">
        <f>IF(+J96&lt;F113,J96,D114)</f>
        <v>64098.36363636364</v>
      </c>
      <c r="F114" s="523">
        <f t="shared" ref="F114:F130" si="51">+D114-E114</f>
        <v>1800481.6328252957</v>
      </c>
      <c r="G114" s="523">
        <f t="shared" ref="G114:G130" si="52">+(F114+D114)/2</f>
        <v>1832530.8146434776</v>
      </c>
      <c r="H114" s="526">
        <f t="shared" ref="H114:H154" si="53">+J$94*G114+E114</f>
        <v>290168.63060073368</v>
      </c>
      <c r="I114" s="577">
        <f t="shared" ref="I114:I154" si="54">+J$95*G114+E114</f>
        <v>290168.63060073368</v>
      </c>
      <c r="J114" s="514">
        <f t="shared" si="29"/>
        <v>0</v>
      </c>
      <c r="K114" s="514"/>
      <c r="L114" s="525"/>
      <c r="M114" s="514">
        <f t="shared" si="30"/>
        <v>0</v>
      </c>
      <c r="N114" s="525"/>
      <c r="O114" s="514">
        <f t="shared" si="31"/>
        <v>0</v>
      </c>
      <c r="P114" s="514">
        <f t="shared" si="32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2024</v>
      </c>
      <c r="D115" s="374">
        <f>IF(F114+SUM(E$99:E114)=D$92,F114,D$92-SUM(E$99:E114))</f>
        <v>1800481.6328252957</v>
      </c>
      <c r="E115" s="522">
        <f>IF(+J96&lt;F114,J96,D115)</f>
        <v>64098.36363636364</v>
      </c>
      <c r="F115" s="523">
        <f t="shared" si="51"/>
        <v>1736383.2691889321</v>
      </c>
      <c r="G115" s="523">
        <f t="shared" si="52"/>
        <v>1768432.4510071138</v>
      </c>
      <c r="H115" s="526">
        <f t="shared" si="53"/>
        <v>282261.13236743864</v>
      </c>
      <c r="I115" s="577">
        <f t="shared" si="54"/>
        <v>282261.13236743864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2025</v>
      </c>
      <c r="D116" s="374">
        <f>IF(F115+SUM(E$99:E115)=D$92,F115,D$92-SUM(E$99:E115))</f>
        <v>1736383.2691889321</v>
      </c>
      <c r="E116" s="522">
        <f>IF(+J96&lt;F115,J96,D116)</f>
        <v>64098.36363636364</v>
      </c>
      <c r="F116" s="523">
        <f t="shared" si="51"/>
        <v>1672284.9055525686</v>
      </c>
      <c r="G116" s="523">
        <f t="shared" si="52"/>
        <v>1704334.0873707505</v>
      </c>
      <c r="H116" s="526">
        <f t="shared" si="53"/>
        <v>274353.63413414365</v>
      </c>
      <c r="I116" s="577">
        <f t="shared" si="54"/>
        <v>274353.63413414365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2026</v>
      </c>
      <c r="D117" s="374">
        <f>IF(F116+SUM(E$99:E116)=D$92,F116,D$92-SUM(E$99:E116))</f>
        <v>1672284.9055525686</v>
      </c>
      <c r="E117" s="522">
        <f>IF(+J96&lt;F116,J96,D117)</f>
        <v>64098.36363636364</v>
      </c>
      <c r="F117" s="523">
        <f t="shared" si="51"/>
        <v>1608186.5419162051</v>
      </c>
      <c r="G117" s="523">
        <f t="shared" si="52"/>
        <v>1640235.7237343867</v>
      </c>
      <c r="H117" s="526">
        <f t="shared" si="53"/>
        <v>266446.1359008486</v>
      </c>
      <c r="I117" s="577">
        <f t="shared" si="54"/>
        <v>266446.1359008486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2027</v>
      </c>
      <c r="D118" s="374">
        <f>IF(F117+SUM(E$99:E117)=D$92,F117,D$92-SUM(E$99:E117))</f>
        <v>1608186.5419162051</v>
      </c>
      <c r="E118" s="522">
        <f>IF(+J96&lt;F117,J96,D118)</f>
        <v>64098.36363636364</v>
      </c>
      <c r="F118" s="523">
        <f t="shared" si="51"/>
        <v>1544088.1782798416</v>
      </c>
      <c r="G118" s="523">
        <f t="shared" si="52"/>
        <v>1576137.3600980234</v>
      </c>
      <c r="H118" s="526">
        <f t="shared" si="53"/>
        <v>258538.63766755362</v>
      </c>
      <c r="I118" s="577">
        <f t="shared" si="54"/>
        <v>258538.63766755362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2028</v>
      </c>
      <c r="D119" s="374">
        <f>IF(F118+SUM(E$99:E118)=D$92,F118,D$92-SUM(E$99:E118))</f>
        <v>1544088.1782798416</v>
      </c>
      <c r="E119" s="522">
        <f>IF(+J96&lt;F118,J96,D119)</f>
        <v>64098.36363636364</v>
      </c>
      <c r="F119" s="523">
        <f t="shared" si="51"/>
        <v>1479989.814643478</v>
      </c>
      <c r="G119" s="523">
        <f t="shared" si="52"/>
        <v>1512038.9964616597</v>
      </c>
      <c r="H119" s="526">
        <f t="shared" si="53"/>
        <v>250631.13943425857</v>
      </c>
      <c r="I119" s="577">
        <f t="shared" si="54"/>
        <v>250631.13943425857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2029</v>
      </c>
      <c r="D120" s="374">
        <f>IF(F119+SUM(E$99:E119)=D$92,F119,D$92-SUM(E$99:E119))</f>
        <v>1479989.814643478</v>
      </c>
      <c r="E120" s="522">
        <f>IF(+J96&lt;F119,J96,D120)</f>
        <v>64098.36363636364</v>
      </c>
      <c r="F120" s="523">
        <f t="shared" si="51"/>
        <v>1415891.4510071145</v>
      </c>
      <c r="G120" s="523">
        <f t="shared" si="52"/>
        <v>1447940.6328252964</v>
      </c>
      <c r="H120" s="526">
        <f t="shared" si="53"/>
        <v>242723.64120096361</v>
      </c>
      <c r="I120" s="577">
        <f t="shared" si="54"/>
        <v>242723.64120096361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2030</v>
      </c>
      <c r="D121" s="374">
        <f>IF(F120+SUM(E$99:E120)=D$92,F120,D$92-SUM(E$99:E120))</f>
        <v>1415891.4510071145</v>
      </c>
      <c r="E121" s="522">
        <f>IF(+J96&lt;F120,J96,D121)</f>
        <v>64098.36363636364</v>
      </c>
      <c r="F121" s="523">
        <f t="shared" si="51"/>
        <v>1351793.087370751</v>
      </c>
      <c r="G121" s="523">
        <f t="shared" si="52"/>
        <v>1383842.2691889326</v>
      </c>
      <c r="H121" s="526">
        <f t="shared" si="53"/>
        <v>234816.14296766857</v>
      </c>
      <c r="I121" s="577">
        <f t="shared" si="54"/>
        <v>234816.14296766857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2031</v>
      </c>
      <c r="D122" s="374">
        <f>IF(F121+SUM(E$99:E121)=D$92,F121,D$92-SUM(E$99:E121))</f>
        <v>1351793.087370751</v>
      </c>
      <c r="E122" s="522">
        <f>IF(+J96&lt;F121,J96,D122)</f>
        <v>64098.36363636364</v>
      </c>
      <c r="F122" s="523">
        <f t="shared" si="51"/>
        <v>1287694.7237343874</v>
      </c>
      <c r="G122" s="523">
        <f t="shared" si="52"/>
        <v>1319743.9055525693</v>
      </c>
      <c r="H122" s="526">
        <f t="shared" si="53"/>
        <v>226908.64473437358</v>
      </c>
      <c r="I122" s="577">
        <f t="shared" si="54"/>
        <v>226908.64473437358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2032</v>
      </c>
      <c r="D123" s="374">
        <f>IF(F122+SUM(E$99:E122)=D$92,F122,D$92-SUM(E$99:E122))</f>
        <v>1287694.7237343874</v>
      </c>
      <c r="E123" s="522">
        <f>IF(+J96&lt;F122,J96,D123)</f>
        <v>64098.36363636364</v>
      </c>
      <c r="F123" s="523">
        <f t="shared" si="51"/>
        <v>1223596.3600980239</v>
      </c>
      <c r="G123" s="523">
        <f t="shared" si="52"/>
        <v>1255645.5419162055</v>
      </c>
      <c r="H123" s="526">
        <f t="shared" si="53"/>
        <v>219001.14650107853</v>
      </c>
      <c r="I123" s="577">
        <f t="shared" si="54"/>
        <v>219001.14650107853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2033</v>
      </c>
      <c r="D124" s="374">
        <f>IF(F123+SUM(E$99:E123)=D$92,F123,D$92-SUM(E$99:E123))</f>
        <v>1223596.3600980239</v>
      </c>
      <c r="E124" s="522">
        <f>IF(+J96&lt;F123,J96,D124)</f>
        <v>64098.36363636364</v>
      </c>
      <c r="F124" s="523">
        <f t="shared" si="51"/>
        <v>1159497.9964616604</v>
      </c>
      <c r="G124" s="523">
        <f t="shared" si="52"/>
        <v>1191547.1782798423</v>
      </c>
      <c r="H124" s="526">
        <f t="shared" si="53"/>
        <v>211093.64826778354</v>
      </c>
      <c r="I124" s="577">
        <f t="shared" si="54"/>
        <v>211093.64826778354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2034</v>
      </c>
      <c r="D125" s="374">
        <f>IF(F124+SUM(E$99:E124)=D$92,F124,D$92-SUM(E$99:E124))</f>
        <v>1159497.9964616604</v>
      </c>
      <c r="E125" s="522">
        <f>IF(+J96&lt;F124,J96,D125)</f>
        <v>64098.36363636364</v>
      </c>
      <c r="F125" s="523">
        <f t="shared" si="51"/>
        <v>1095399.6328252968</v>
      </c>
      <c r="G125" s="523">
        <f t="shared" si="52"/>
        <v>1127448.8146434785</v>
      </c>
      <c r="H125" s="526">
        <f t="shared" si="53"/>
        <v>203186.1500344885</v>
      </c>
      <c r="I125" s="577">
        <f t="shared" si="54"/>
        <v>203186.1500344885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2035</v>
      </c>
      <c r="D126" s="374">
        <f>IF(F125+SUM(E$99:E125)=D$92,F125,D$92-SUM(E$99:E125))</f>
        <v>1095399.6328252968</v>
      </c>
      <c r="E126" s="522">
        <f>IF(+J96&lt;F125,J96,D126)</f>
        <v>64098.36363636364</v>
      </c>
      <c r="F126" s="523">
        <f t="shared" si="51"/>
        <v>1031301.2691889332</v>
      </c>
      <c r="G126" s="523">
        <f t="shared" si="52"/>
        <v>1063350.451007115</v>
      </c>
      <c r="H126" s="526">
        <f t="shared" si="53"/>
        <v>195278.65180119348</v>
      </c>
      <c r="I126" s="577">
        <f t="shared" si="54"/>
        <v>195278.65180119348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2036</v>
      </c>
      <c r="D127" s="374">
        <f>IF(F126+SUM(E$99:E126)=D$92,F126,D$92-SUM(E$99:E126))</f>
        <v>1031301.2691889332</v>
      </c>
      <c r="E127" s="522">
        <f>IF(+J96&lt;F126,J96,D127)</f>
        <v>64098.36363636364</v>
      </c>
      <c r="F127" s="523">
        <f t="shared" si="51"/>
        <v>967202.90555256954</v>
      </c>
      <c r="G127" s="523">
        <f t="shared" si="52"/>
        <v>999252.08737075143</v>
      </c>
      <c r="H127" s="526">
        <f t="shared" si="53"/>
        <v>187371.15356789847</v>
      </c>
      <c r="I127" s="577">
        <f t="shared" si="54"/>
        <v>187371.15356789847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2037</v>
      </c>
      <c r="D128" s="374">
        <f>IF(F127+SUM(E$99:E127)=D$92,F127,D$92-SUM(E$99:E127))</f>
        <v>967202.90555256954</v>
      </c>
      <c r="E128" s="522">
        <f>IF(+J96&lt;F127,J96,D128)</f>
        <v>64098.36363636364</v>
      </c>
      <c r="F128" s="523">
        <f t="shared" si="51"/>
        <v>903104.5419162059</v>
      </c>
      <c r="G128" s="523">
        <f t="shared" si="52"/>
        <v>935153.72373438766</v>
      </c>
      <c r="H128" s="526">
        <f t="shared" si="53"/>
        <v>179463.65533460342</v>
      </c>
      <c r="I128" s="577">
        <f t="shared" si="54"/>
        <v>179463.65533460342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2038</v>
      </c>
      <c r="D129" s="374">
        <f>IF(F128+SUM(E$99:E128)=D$92,F128,D$92-SUM(E$99:E128))</f>
        <v>903104.5419162059</v>
      </c>
      <c r="E129" s="522">
        <f>IF(+J96&lt;F128,J96,D129)</f>
        <v>64098.36363636364</v>
      </c>
      <c r="F129" s="523">
        <f t="shared" si="51"/>
        <v>839006.17827984225</v>
      </c>
      <c r="G129" s="523">
        <f t="shared" si="52"/>
        <v>871055.36009802413</v>
      </c>
      <c r="H129" s="526">
        <f t="shared" si="53"/>
        <v>171556.1571013084</v>
      </c>
      <c r="I129" s="577">
        <f t="shared" si="54"/>
        <v>171556.1571013084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2039</v>
      </c>
      <c r="D130" s="374">
        <f>IF(F129+SUM(E$99:E129)=D$92,F129,D$92-SUM(E$99:E129))</f>
        <v>839006.17827984225</v>
      </c>
      <c r="E130" s="522">
        <f>IF(+J96&lt;F129,J96,D130)</f>
        <v>64098.36363636364</v>
      </c>
      <c r="F130" s="523">
        <f t="shared" si="51"/>
        <v>774907.8146434786</v>
      </c>
      <c r="G130" s="523">
        <f t="shared" si="52"/>
        <v>806956.99646166037</v>
      </c>
      <c r="H130" s="526">
        <f t="shared" si="53"/>
        <v>163648.65886801336</v>
      </c>
      <c r="I130" s="577">
        <f t="shared" si="54"/>
        <v>163648.65886801336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2040</v>
      </c>
      <c r="D131" s="374">
        <f>IF(F130+SUM(E$99:E130)=D$92,F130,D$92-SUM(E$99:E130))</f>
        <v>774907.8146434786</v>
      </c>
      <c r="E131" s="522">
        <f>IF(+J96&lt;F130,J96,D131)</f>
        <v>64098.36363636364</v>
      </c>
      <c r="F131" s="523">
        <f t="shared" ref="F131:F154" si="55">+D131-E131</f>
        <v>710809.45100711496</v>
      </c>
      <c r="G131" s="523">
        <f t="shared" ref="G131:G154" si="56">+(F131+D131)/2</f>
        <v>742858.63282529684</v>
      </c>
      <c r="H131" s="526">
        <f t="shared" si="53"/>
        <v>155741.16063471834</v>
      </c>
      <c r="I131" s="577">
        <f t="shared" si="54"/>
        <v>155741.16063471834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2041</v>
      </c>
      <c r="D132" s="374">
        <f>IF(F131+SUM(E$99:E131)=D$92,F131,D$92-SUM(E$99:E131))</f>
        <v>710809.45100711496</v>
      </c>
      <c r="E132" s="522">
        <f>IF(+J96&lt;F131,J96,D132)</f>
        <v>64098.36363636364</v>
      </c>
      <c r="F132" s="523">
        <f t="shared" si="55"/>
        <v>646711.08737075131</v>
      </c>
      <c r="G132" s="523">
        <f t="shared" si="56"/>
        <v>678760.26918893307</v>
      </c>
      <c r="H132" s="526">
        <f t="shared" si="53"/>
        <v>147833.66240142329</v>
      </c>
      <c r="I132" s="577">
        <f t="shared" si="54"/>
        <v>147833.66240142329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2042</v>
      </c>
      <c r="D133" s="374">
        <f>IF(F132+SUM(E$99:E132)=D$92,F132,D$92-SUM(E$99:E132))</f>
        <v>646711.08737075131</v>
      </c>
      <c r="E133" s="522">
        <f>IF(+J96&lt;F132,J96,D133)</f>
        <v>64098.36363636364</v>
      </c>
      <c r="F133" s="523">
        <f t="shared" si="55"/>
        <v>582612.72373438766</v>
      </c>
      <c r="G133" s="523">
        <f t="shared" si="56"/>
        <v>614661.90555256954</v>
      </c>
      <c r="H133" s="526">
        <f t="shared" si="53"/>
        <v>139926.16416812828</v>
      </c>
      <c r="I133" s="577">
        <f t="shared" si="54"/>
        <v>139926.16416812828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2043</v>
      </c>
      <c r="D134" s="374">
        <f>IF(F133+SUM(E$99:E133)=D$92,F133,D$92-SUM(E$99:E133))</f>
        <v>582612.72373438766</v>
      </c>
      <c r="E134" s="522">
        <f>IF(+J96&lt;F133,J96,D134)</f>
        <v>64098.36363636364</v>
      </c>
      <c r="F134" s="523">
        <f t="shared" si="55"/>
        <v>518514.36009802402</v>
      </c>
      <c r="G134" s="523">
        <f t="shared" si="56"/>
        <v>550563.54191620578</v>
      </c>
      <c r="H134" s="526">
        <f t="shared" si="53"/>
        <v>132018.66593483326</v>
      </c>
      <c r="I134" s="577">
        <f t="shared" si="54"/>
        <v>132018.66593483326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2044</v>
      </c>
      <c r="D135" s="374">
        <f>IF(F134+SUM(E$99:E134)=D$92,F134,D$92-SUM(E$99:E134))</f>
        <v>518514.36009802402</v>
      </c>
      <c r="E135" s="522">
        <f>IF(+J96&lt;F134,J96,D135)</f>
        <v>64098.36363636364</v>
      </c>
      <c r="F135" s="523">
        <f t="shared" si="55"/>
        <v>454415.99646166037</v>
      </c>
      <c r="G135" s="523">
        <f t="shared" si="56"/>
        <v>486465.17827984219</v>
      </c>
      <c r="H135" s="526">
        <f t="shared" si="53"/>
        <v>124111.16770153823</v>
      </c>
      <c r="I135" s="577">
        <f t="shared" si="54"/>
        <v>124111.16770153823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2045</v>
      </c>
      <c r="D136" s="374">
        <f>IF(F135+SUM(E$99:E135)=D$92,F135,D$92-SUM(E$99:E135))</f>
        <v>454415.99646166037</v>
      </c>
      <c r="E136" s="522">
        <f>IF(+J96&lt;F135,J96,D136)</f>
        <v>64098.36363636364</v>
      </c>
      <c r="F136" s="523">
        <f t="shared" si="55"/>
        <v>390317.63282529672</v>
      </c>
      <c r="G136" s="523">
        <f t="shared" si="56"/>
        <v>422366.81464347854</v>
      </c>
      <c r="H136" s="526">
        <f t="shared" si="53"/>
        <v>116203.6694682432</v>
      </c>
      <c r="I136" s="577">
        <f t="shared" si="54"/>
        <v>116203.6694682432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2046</v>
      </c>
      <c r="D137" s="374">
        <f>IF(F136+SUM(E$99:E136)=D$92,F136,D$92-SUM(E$99:E136))</f>
        <v>390317.63282529672</v>
      </c>
      <c r="E137" s="522">
        <f>IF(+J96&lt;F136,J96,D137)</f>
        <v>64098.36363636364</v>
      </c>
      <c r="F137" s="523">
        <f t="shared" si="55"/>
        <v>326219.26918893307</v>
      </c>
      <c r="G137" s="523">
        <f t="shared" si="56"/>
        <v>358268.4510071149</v>
      </c>
      <c r="H137" s="526">
        <f t="shared" si="53"/>
        <v>108296.17123494817</v>
      </c>
      <c r="I137" s="577">
        <f t="shared" si="54"/>
        <v>108296.17123494817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2047</v>
      </c>
      <c r="D138" s="374">
        <f>IF(F137+SUM(E$99:E137)=D$92,F137,D$92-SUM(E$99:E137))</f>
        <v>326219.26918893307</v>
      </c>
      <c r="E138" s="522">
        <f>IF(+J96&lt;F137,J96,D138)</f>
        <v>64098.36363636364</v>
      </c>
      <c r="F138" s="523">
        <f t="shared" si="55"/>
        <v>262120.90555256943</v>
      </c>
      <c r="G138" s="523">
        <f t="shared" si="56"/>
        <v>294170.08737075125</v>
      </c>
      <c r="H138" s="526">
        <f t="shared" si="53"/>
        <v>100388.67300165314</v>
      </c>
      <c r="I138" s="577">
        <f t="shared" si="54"/>
        <v>100388.67300165314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2048</v>
      </c>
      <c r="D139" s="374">
        <f>IF(F138+SUM(E$99:E138)=D$92,F138,D$92-SUM(E$99:E138))</f>
        <v>262120.90555256943</v>
      </c>
      <c r="E139" s="522">
        <f>IF(+J96&lt;F138,J96,D139)</f>
        <v>64098.36363636364</v>
      </c>
      <c r="F139" s="523">
        <f t="shared" si="55"/>
        <v>198022.54191620578</v>
      </c>
      <c r="G139" s="523">
        <f t="shared" si="56"/>
        <v>230071.7237343876</v>
      </c>
      <c r="H139" s="526">
        <f t="shared" si="53"/>
        <v>92481.17476835812</v>
      </c>
      <c r="I139" s="577">
        <f t="shared" si="54"/>
        <v>92481.17476835812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2049</v>
      </c>
      <c r="D140" s="374">
        <f>IF(F139+SUM(E$99:E139)=D$92,F139,D$92-SUM(E$99:E139))</f>
        <v>198022.54191620578</v>
      </c>
      <c r="E140" s="522">
        <f>IF(+J96&lt;F139,J96,D140)</f>
        <v>64098.36363636364</v>
      </c>
      <c r="F140" s="523">
        <f t="shared" si="55"/>
        <v>133924.17827984213</v>
      </c>
      <c r="G140" s="523">
        <f t="shared" si="56"/>
        <v>165973.36009802396</v>
      </c>
      <c r="H140" s="526">
        <f t="shared" si="53"/>
        <v>84573.676535063089</v>
      </c>
      <c r="I140" s="577">
        <f t="shared" si="54"/>
        <v>84573.676535063089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2050</v>
      </c>
      <c r="D141" s="374">
        <f>IF(F140+SUM(E$99:E140)=D$92,F140,D$92-SUM(E$99:E140))</f>
        <v>133924.17827984213</v>
      </c>
      <c r="E141" s="522">
        <f>IF(+J96&lt;F140,J96,D141)</f>
        <v>64098.36363636364</v>
      </c>
      <c r="F141" s="523">
        <f t="shared" si="55"/>
        <v>69825.814643478487</v>
      </c>
      <c r="G141" s="523">
        <f t="shared" si="56"/>
        <v>101874.99646166031</v>
      </c>
      <c r="H141" s="526">
        <f t="shared" si="53"/>
        <v>76666.178301768057</v>
      </c>
      <c r="I141" s="577">
        <f t="shared" si="54"/>
        <v>76666.178301768057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2051</v>
      </c>
      <c r="D142" s="374">
        <f>IF(F141+SUM(E$99:E141)=D$92,F141,D$92-SUM(E$99:E141))</f>
        <v>69825.814643478487</v>
      </c>
      <c r="E142" s="522">
        <f>IF(+J96&lt;F141,J96,D142)</f>
        <v>64098.36363636364</v>
      </c>
      <c r="F142" s="523">
        <f t="shared" si="55"/>
        <v>5727.451007114847</v>
      </c>
      <c r="G142" s="523">
        <f t="shared" si="56"/>
        <v>37776.632825296663</v>
      </c>
      <c r="H142" s="526">
        <f t="shared" si="53"/>
        <v>68758.680068473026</v>
      </c>
      <c r="I142" s="577">
        <f t="shared" si="54"/>
        <v>68758.680068473026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2052</v>
      </c>
      <c r="D143" s="374">
        <f>IF(F142+SUM(E$99:E142)=D$92,F142,D$92-SUM(E$99:E142))</f>
        <v>5727.451007114847</v>
      </c>
      <c r="E143" s="522">
        <f>IF(+J96&lt;F142,J96,D143)</f>
        <v>5727.451007114847</v>
      </c>
      <c r="F143" s="523">
        <f t="shared" si="55"/>
        <v>0</v>
      </c>
      <c r="G143" s="523">
        <f t="shared" si="56"/>
        <v>2863.7255035574235</v>
      </c>
      <c r="H143" s="526">
        <f t="shared" si="53"/>
        <v>6080.7346648457842</v>
      </c>
      <c r="I143" s="577">
        <f t="shared" si="54"/>
        <v>6080.7346648457842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2820328.0000000009</v>
      </c>
      <c r="F155" s="375"/>
      <c r="G155" s="375"/>
      <c r="H155" s="375">
        <f>SUM(H99:H154)</f>
        <v>10457074.908119183</v>
      </c>
      <c r="I155" s="375">
        <f>SUM(I99:I154)</f>
        <v>10457074.908119183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topLeftCell="A77" zoomScaleNormal="100" zoomScaleSheetLayoutView="86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 ht="12.5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 ht="12.5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 ht="12.5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 ht="12.5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 ht="12.5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 ht="12.5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 ht="12.5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 ht="12.5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 ht="12.5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 ht="12.5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 ht="12.5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 ht="12.5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 ht="12.5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 ht="12.5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 ht="12.5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 ht="12.5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 ht="12.5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 ht="12.5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 ht="12.5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 ht="12.5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 ht="12.5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 ht="12.5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 ht="12.5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 ht="12.5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 ht="12.5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 ht="12.5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 ht="12.5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 ht="12.5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 ht="12.5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 ht="12.5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 ht="12.5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 ht="12.5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 ht="12.5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 ht="12.5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 ht="12.5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 ht="12.5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 ht="12.5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 ht="12.5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 ht="12.5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 ht="12.5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 ht="12.5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 ht="12.5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 ht="12.5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 ht="12.5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 ht="12.5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 ht="12.5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 ht="12.5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 ht="12.5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 ht="12.5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 ht="12.5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 ht="12.5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 ht="12.5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 ht="12.5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 ht="12.5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 ht="12.5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 ht="12.5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 ht="12.5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 ht="12.5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 ht="12.5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 ht="12.5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 ht="12.5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 ht="12.5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 ht="12.5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 ht="12.5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 ht="12.5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 ht="12.5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 ht="12.5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 ht="12.5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 ht="12.5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 ht="12.5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 ht="12.5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topLeftCell="A84" zoomScaleNormal="100" zoomScaleSheetLayoutView="84" workbookViewId="0">
      <selection activeCell="D93" sqref="D9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A75" zoomScaleNormal="100" zoomScaleSheetLayoutView="75" workbookViewId="0">
      <selection activeCell="D93" sqref="D9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19606.64766056418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19606.64766056418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608">
        <v>122496.55218377766</v>
      </c>
      <c r="E33" s="609">
        <v>4410.6428571428569</v>
      </c>
      <c r="F33" s="608">
        <v>118085.90932663481</v>
      </c>
      <c r="G33" s="609">
        <v>19606.64766056418</v>
      </c>
      <c r="H33" s="610">
        <v>19606.64766056418</v>
      </c>
      <c r="I33" s="511">
        <f t="shared" si="0"/>
        <v>0</v>
      </c>
      <c r="J33" s="511"/>
      <c r="K33" s="518">
        <f t="shared" ref="K33" si="18">G33</f>
        <v>19606.64766056418</v>
      </c>
      <c r="L33" s="519">
        <f t="shared" ref="L33" si="19">IF(K33&lt;&gt;0,+G33-K33,0)</f>
        <v>0</v>
      </c>
      <c r="M33" s="518">
        <f t="shared" ref="M33" si="20">H33</f>
        <v>19606.64766056418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118085.90932663481</v>
      </c>
      <c r="E34" s="522">
        <f>IF(+I14&lt;F33,I14,D34)</f>
        <v>4410.6428571428569</v>
      </c>
      <c r="F34" s="523">
        <f t="shared" ref="F34:F48" si="21">+D34-E34</f>
        <v>113675.26646949195</v>
      </c>
      <c r="G34" s="524">
        <f t="shared" ref="G34:G72" si="22">+I$12*((D34+F34)/2)+E34</f>
        <v>17440.730909619851</v>
      </c>
      <c r="H34" s="491">
        <f t="shared" ref="H34:H72" si="23">+I$13*((D34+F34)/2)+E34</f>
        <v>17440.730909619851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113675.26646949195</v>
      </c>
      <c r="E35" s="522">
        <f>IF(+I14&lt;F34,I14,D35)</f>
        <v>4410.6428571428569</v>
      </c>
      <c r="F35" s="523">
        <f t="shared" si="21"/>
        <v>109264.6236123491</v>
      </c>
      <c r="G35" s="524">
        <f t="shared" si="22"/>
        <v>16944.780156874658</v>
      </c>
      <c r="H35" s="491">
        <f t="shared" si="23"/>
        <v>16944.780156874658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109264.6236123491</v>
      </c>
      <c r="E36" s="522">
        <f>IF(+I14&lt;F35,I14,D36)</f>
        <v>4410.6428571428569</v>
      </c>
      <c r="F36" s="523">
        <f t="shared" si="21"/>
        <v>104853.98075520624</v>
      </c>
      <c r="G36" s="524">
        <f t="shared" si="22"/>
        <v>16448.829404129465</v>
      </c>
      <c r="H36" s="491">
        <f t="shared" si="23"/>
        <v>16448.829404129465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104853.98075520624</v>
      </c>
      <c r="E37" s="522">
        <f>IF(+I14&lt;F36,I14,D37)</f>
        <v>4410.6428571428569</v>
      </c>
      <c r="F37" s="523">
        <f t="shared" si="21"/>
        <v>100443.33789806339</v>
      </c>
      <c r="G37" s="524">
        <f t="shared" si="22"/>
        <v>15952.878651384272</v>
      </c>
      <c r="H37" s="491">
        <f t="shared" si="23"/>
        <v>15952.878651384272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100443.33789806339</v>
      </c>
      <c r="E38" s="522">
        <f>IF(+I14&lt;F37,I14,D38)</f>
        <v>4410.6428571428569</v>
      </c>
      <c r="F38" s="523">
        <f t="shared" si="21"/>
        <v>96032.695040920531</v>
      </c>
      <c r="G38" s="524">
        <f t="shared" si="22"/>
        <v>15456.927898639078</v>
      </c>
      <c r="H38" s="491">
        <f t="shared" si="23"/>
        <v>15456.927898639078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96032.695040920531</v>
      </c>
      <c r="E39" s="522">
        <f>IF(+I14&lt;F38,I14,D39)</f>
        <v>4410.6428571428569</v>
      </c>
      <c r="F39" s="523">
        <f t="shared" si="21"/>
        <v>91622.052183777676</v>
      </c>
      <c r="G39" s="524">
        <f t="shared" si="22"/>
        <v>14960.977145893883</v>
      </c>
      <c r="H39" s="491">
        <f t="shared" si="23"/>
        <v>14960.977145893883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91622.052183777676</v>
      </c>
      <c r="E40" s="522">
        <f>IF(+I14&lt;F39,I14,D40)</f>
        <v>4410.6428571428569</v>
      </c>
      <c r="F40" s="523">
        <f t="shared" si="21"/>
        <v>87211.409326634821</v>
      </c>
      <c r="G40" s="524">
        <f t="shared" si="22"/>
        <v>14465.026393148692</v>
      </c>
      <c r="H40" s="491">
        <f t="shared" si="23"/>
        <v>14465.026393148692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87211.409326634821</v>
      </c>
      <c r="E41" s="522">
        <f>IF(+I14&lt;F40,I14,D41)</f>
        <v>4410.6428571428569</v>
      </c>
      <c r="F41" s="523">
        <f t="shared" si="21"/>
        <v>82800.766469491966</v>
      </c>
      <c r="G41" s="524">
        <f t="shared" si="22"/>
        <v>13969.075640403496</v>
      </c>
      <c r="H41" s="491">
        <f t="shared" si="23"/>
        <v>13969.075640403496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82800.766469491966</v>
      </c>
      <c r="E42" s="522">
        <f>IF(+I14&lt;F41,I14,D42)</f>
        <v>4410.6428571428569</v>
      </c>
      <c r="F42" s="523">
        <f t="shared" si="21"/>
        <v>78390.123612349111</v>
      </c>
      <c r="G42" s="524">
        <f t="shared" si="22"/>
        <v>13473.124887658303</v>
      </c>
      <c r="H42" s="491">
        <f t="shared" si="23"/>
        <v>13473.124887658303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78390.123612349111</v>
      </c>
      <c r="E43" s="522">
        <f>IF(+I14&lt;F42,I14,D43)</f>
        <v>4410.6428571428569</v>
      </c>
      <c r="F43" s="523">
        <f t="shared" si="21"/>
        <v>73979.480755206256</v>
      </c>
      <c r="G43" s="524">
        <f t="shared" si="22"/>
        <v>12977.174134913108</v>
      </c>
      <c r="H43" s="491">
        <f t="shared" si="23"/>
        <v>12977.174134913108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73979.480755206256</v>
      </c>
      <c r="E44" s="522">
        <f>IF(+I14&lt;F43,I14,D44)</f>
        <v>4410.6428571428569</v>
      </c>
      <c r="F44" s="523">
        <f t="shared" si="21"/>
        <v>69568.837898063401</v>
      </c>
      <c r="G44" s="524">
        <f t="shared" si="22"/>
        <v>12481.223382167916</v>
      </c>
      <c r="H44" s="491">
        <f t="shared" si="23"/>
        <v>12481.223382167916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69568.837898063401</v>
      </c>
      <c r="E45" s="522">
        <f>IF(+I14&lt;F44,I14,D45)</f>
        <v>4410.6428571428569</v>
      </c>
      <c r="F45" s="523">
        <f t="shared" si="21"/>
        <v>65158.195040920546</v>
      </c>
      <c r="G45" s="524">
        <f t="shared" si="22"/>
        <v>11985.272629422721</v>
      </c>
      <c r="H45" s="491">
        <f t="shared" si="23"/>
        <v>11985.272629422721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65158.195040920546</v>
      </c>
      <c r="E46" s="522">
        <f>IF(+I14&lt;F45,I14,D46)</f>
        <v>4410.6428571428569</v>
      </c>
      <c r="F46" s="523">
        <f t="shared" si="21"/>
        <v>60747.552183777691</v>
      </c>
      <c r="G46" s="524">
        <f t="shared" si="22"/>
        <v>11489.321876677528</v>
      </c>
      <c r="H46" s="491">
        <f t="shared" si="23"/>
        <v>11489.321876677528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60747.552183777691</v>
      </c>
      <c r="E47" s="522">
        <f>IF(+I14&lt;F46,I14,D47)</f>
        <v>4410.6428571428569</v>
      </c>
      <c r="F47" s="523">
        <f t="shared" si="21"/>
        <v>56336.909326634835</v>
      </c>
      <c r="G47" s="524">
        <f t="shared" si="22"/>
        <v>10993.371123932335</v>
      </c>
      <c r="H47" s="491">
        <f t="shared" si="23"/>
        <v>10993.371123932335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56336.909326634835</v>
      </c>
      <c r="E48" s="522">
        <f>IF(+I14&lt;F47,I14,D48)</f>
        <v>4410.6428571428569</v>
      </c>
      <c r="F48" s="523">
        <f t="shared" si="21"/>
        <v>51926.26646949198</v>
      </c>
      <c r="G48" s="524">
        <f t="shared" si="22"/>
        <v>10497.420371187141</v>
      </c>
      <c r="H48" s="491">
        <f t="shared" si="23"/>
        <v>10497.420371187141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51926.26646949198</v>
      </c>
      <c r="E49" s="522">
        <f>IF(+I14&lt;F48,I14,D49)</f>
        <v>4410.6428571428569</v>
      </c>
      <c r="F49" s="523">
        <f t="shared" ref="F49:F72" si="24">+D49-E49</f>
        <v>47515.623612349125</v>
      </c>
      <c r="G49" s="524">
        <f t="shared" si="22"/>
        <v>10001.469618441948</v>
      </c>
      <c r="H49" s="491">
        <f t="shared" si="23"/>
        <v>10001.469618441948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47515.623612349125</v>
      </c>
      <c r="E50" s="522">
        <f>IF(+I14&lt;F49,I14,D50)</f>
        <v>4410.6428571428569</v>
      </c>
      <c r="F50" s="523">
        <f t="shared" si="24"/>
        <v>43104.98075520627</v>
      </c>
      <c r="G50" s="524">
        <f t="shared" si="22"/>
        <v>9505.518865696753</v>
      </c>
      <c r="H50" s="491">
        <f t="shared" si="23"/>
        <v>9505.518865696753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43104.98075520627</v>
      </c>
      <c r="E51" s="522">
        <f>IF(+I14&lt;F50,I14,D51)</f>
        <v>4410.6428571428569</v>
      </c>
      <c r="F51" s="523">
        <f t="shared" si="24"/>
        <v>38694.337898063415</v>
      </c>
      <c r="G51" s="524">
        <f t="shared" si="22"/>
        <v>9009.5681129515597</v>
      </c>
      <c r="H51" s="491">
        <f t="shared" si="23"/>
        <v>9009.5681129515597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38694.337898063415</v>
      </c>
      <c r="E52" s="522">
        <f>IF(+I14&lt;F51,I14,D52)</f>
        <v>4410.6428571428569</v>
      </c>
      <c r="F52" s="523">
        <f t="shared" si="24"/>
        <v>34283.69504092056</v>
      </c>
      <c r="G52" s="524">
        <f t="shared" si="22"/>
        <v>8513.6173602063664</v>
      </c>
      <c r="H52" s="491">
        <f t="shared" si="23"/>
        <v>8513.6173602063664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34283.69504092056</v>
      </c>
      <c r="E53" s="522">
        <f>IF(+I14&lt;F52,I14,D53)</f>
        <v>4410.6428571428569</v>
      </c>
      <c r="F53" s="523">
        <f t="shared" si="24"/>
        <v>29873.052183777705</v>
      </c>
      <c r="G53" s="524">
        <f t="shared" si="22"/>
        <v>8017.6666074611721</v>
      </c>
      <c r="H53" s="491">
        <f t="shared" si="23"/>
        <v>8017.6666074611721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29873.052183777705</v>
      </c>
      <c r="E54" s="522">
        <f>IF(+I14&lt;F53,I14,D54)</f>
        <v>4410.6428571428569</v>
      </c>
      <c r="F54" s="523">
        <f t="shared" si="24"/>
        <v>25462.40932663485</v>
      </c>
      <c r="G54" s="524">
        <f t="shared" si="22"/>
        <v>7521.7158547159779</v>
      </c>
      <c r="H54" s="491">
        <f t="shared" si="23"/>
        <v>7521.7158547159779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25462.40932663485</v>
      </c>
      <c r="E55" s="522">
        <f>IF(+I14&lt;F54,I14,D55)</f>
        <v>4410.6428571428569</v>
      </c>
      <c r="F55" s="523">
        <f t="shared" si="24"/>
        <v>21051.766469491995</v>
      </c>
      <c r="G55" s="524">
        <f t="shared" si="22"/>
        <v>7025.7651019707846</v>
      </c>
      <c r="H55" s="491">
        <f t="shared" si="23"/>
        <v>7025.7651019707846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21051.766469491995</v>
      </c>
      <c r="E56" s="522">
        <f>IF(+I14&lt;F55,I14,D56)</f>
        <v>4410.6428571428569</v>
      </c>
      <c r="F56" s="523">
        <f t="shared" si="24"/>
        <v>16641.12361234914</v>
      </c>
      <c r="G56" s="524">
        <f t="shared" si="22"/>
        <v>6529.8143492255913</v>
      </c>
      <c r="H56" s="491">
        <f t="shared" si="23"/>
        <v>6529.8143492255913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16641.12361234914</v>
      </c>
      <c r="E57" s="522">
        <f>IF(+I14&lt;F56,I14,D57)</f>
        <v>4410.6428571428569</v>
      </c>
      <c r="F57" s="523">
        <f t="shared" si="24"/>
        <v>12230.480755206283</v>
      </c>
      <c r="G57" s="524">
        <f t="shared" si="22"/>
        <v>6033.863596480398</v>
      </c>
      <c r="H57" s="491">
        <f t="shared" si="23"/>
        <v>6033.863596480398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12230.480755206283</v>
      </c>
      <c r="E58" s="522">
        <f>IF(+I14&lt;F57,I14,D58)</f>
        <v>4410.6428571428569</v>
      </c>
      <c r="F58" s="523">
        <f t="shared" si="24"/>
        <v>7819.8378980634261</v>
      </c>
      <c r="G58" s="524">
        <f t="shared" si="22"/>
        <v>5537.9128437352028</v>
      </c>
      <c r="H58" s="491">
        <f t="shared" si="23"/>
        <v>5537.9128437352028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7819.8378980634261</v>
      </c>
      <c r="E59" s="522">
        <f>IF(+I14&lt;F58,I14,D59)</f>
        <v>4410.6428571428569</v>
      </c>
      <c r="F59" s="523">
        <f t="shared" si="24"/>
        <v>3409.1950409205692</v>
      </c>
      <c r="G59" s="524">
        <f t="shared" si="22"/>
        <v>5041.9620909900095</v>
      </c>
      <c r="H59" s="491">
        <f t="shared" si="23"/>
        <v>5041.9620909900095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3409.1950409205692</v>
      </c>
      <c r="E60" s="522">
        <f>IF(+I14&lt;F59,I14,D60)</f>
        <v>3409.1950409205692</v>
      </c>
      <c r="F60" s="523">
        <f t="shared" si="24"/>
        <v>0</v>
      </c>
      <c r="G60" s="524">
        <f t="shared" si="22"/>
        <v>3600.8669696578472</v>
      </c>
      <c r="H60" s="491">
        <f t="shared" si="23"/>
        <v>3600.8669696578472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185247.00000000017</v>
      </c>
      <c r="F73" s="375"/>
      <c r="G73" s="375">
        <f>SUM(G17:G72)</f>
        <v>640127.50328749465</v>
      </c>
      <c r="H73" s="375">
        <f>SUM(H17:H72)</f>
        <v>640127.50328749465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19606.64766056418</v>
      </c>
      <c r="N87" s="546">
        <f>IF(J92&lt;D11,0,VLOOKUP(J92,C17:O72,11))</f>
        <v>19606.64766056418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18805.300774902054</v>
      </c>
      <c r="N88" s="550">
        <f>IF(J92&lt;D11,0,VLOOKUP(J92,C99:P154,7))</f>
        <v>18805.300774902054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-801.34688566212571</v>
      </c>
      <c r="N89" s="555">
        <f>+N88-N87</f>
        <v>-801.34688566212571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185247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4210.159090909091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9">+I99-H99</f>
        <v>0</v>
      </c>
      <c r="K99" s="514"/>
      <c r="L99" s="512">
        <v>0</v>
      </c>
      <c r="M99" s="597">
        <f t="shared" ref="M99:M130" si="30">IF(L99&lt;&gt;0,+H99-L99,0)</f>
        <v>0</v>
      </c>
      <c r="N99" s="512">
        <v>0</v>
      </c>
      <c r="O99" s="597">
        <f t="shared" ref="O99:O130" si="31">IF(N99&lt;&gt;0,+I99-N99,0)</f>
        <v>0</v>
      </c>
      <c r="P99" s="597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9"/>
        <v>0</v>
      </c>
      <c r="K100" s="514"/>
      <c r="L100" s="518">
        <v>22636</v>
      </c>
      <c r="M100" s="514">
        <f t="shared" si="30"/>
        <v>0</v>
      </c>
      <c r="N100" s="518">
        <v>22636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9"/>
        <v>0</v>
      </c>
      <c r="K101" s="514"/>
      <c r="L101" s="518">
        <f t="shared" ref="L101:L106" si="33">H101</f>
        <v>20371</v>
      </c>
      <c r="M101" s="519">
        <f t="shared" si="30"/>
        <v>0</v>
      </c>
      <c r="N101" s="518">
        <f t="shared" ref="N101:N106" si="34">I101</f>
        <v>20371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ref="B102:B154" si="35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9"/>
        <v>0</v>
      </c>
      <c r="K102" s="514"/>
      <c r="L102" s="518">
        <f t="shared" si="33"/>
        <v>33491.304062009942</v>
      </c>
      <c r="M102" s="519">
        <f t="shared" si="30"/>
        <v>0</v>
      </c>
      <c r="N102" s="518">
        <f t="shared" si="34"/>
        <v>33491.304062009942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9"/>
        <v>0</v>
      </c>
      <c r="K103" s="514"/>
      <c r="L103" s="518">
        <f t="shared" si="33"/>
        <v>30131.389443457461</v>
      </c>
      <c r="M103" s="519">
        <f t="shared" si="30"/>
        <v>0</v>
      </c>
      <c r="N103" s="518">
        <f t="shared" si="34"/>
        <v>30131.389443457461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9"/>
        <v>0</v>
      </c>
      <c r="K104" s="514"/>
      <c r="L104" s="518">
        <f t="shared" si="33"/>
        <v>28930.581157886962</v>
      </c>
      <c r="M104" s="519">
        <f t="shared" si="30"/>
        <v>0</v>
      </c>
      <c r="N104" s="518">
        <f t="shared" si="34"/>
        <v>28930.581157886962</v>
      </c>
      <c r="O104" s="514">
        <f t="shared" si="31"/>
        <v>0</v>
      </c>
      <c r="P104" s="514">
        <f t="shared" si="32"/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33"/>
        <v>26357.280382807578</v>
      </c>
      <c r="M105" s="519">
        <f t="shared" ref="M105:M110" si="36">IF(L105&lt;&gt;0,+H105-L105,0)</f>
        <v>0</v>
      </c>
      <c r="N105" s="518">
        <f t="shared" si="34"/>
        <v>26357.280382807578</v>
      </c>
      <c r="O105" s="514">
        <f t="shared" ref="O105:O110" si="37">IF(N105&lt;&gt;0,+I105-N105,0)</f>
        <v>0</v>
      </c>
      <c r="P105" s="514">
        <f t="shared" ref="P105:P110" si="38">+O105-M105</f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33"/>
        <v>25860.252454473681</v>
      </c>
      <c r="M106" s="519">
        <f t="shared" si="36"/>
        <v>0</v>
      </c>
      <c r="N106" s="518">
        <f t="shared" si="34"/>
        <v>25860.252454473681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9"/>
        <v>0</v>
      </c>
      <c r="K107" s="514"/>
      <c r="L107" s="518">
        <f t="shared" ref="L107:L112" si="39">H107</f>
        <v>24623.446840873446</v>
      </c>
      <c r="M107" s="519">
        <f t="shared" si="36"/>
        <v>0</v>
      </c>
      <c r="N107" s="518">
        <f t="shared" ref="N107:N112" si="40">I107</f>
        <v>24623.446840873446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9"/>
        <v>0</v>
      </c>
      <c r="K108" s="514"/>
      <c r="L108" s="518">
        <f t="shared" si="39"/>
        <v>23228.255672846972</v>
      </c>
      <c r="M108" s="519">
        <f t="shared" si="36"/>
        <v>0</v>
      </c>
      <c r="N108" s="518">
        <f t="shared" si="40"/>
        <v>23228.255672846972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9"/>
        <v>0</v>
      </c>
      <c r="K109" s="514"/>
      <c r="L109" s="518">
        <f t="shared" si="39"/>
        <v>21984.790198731629</v>
      </c>
      <c r="M109" s="519">
        <f t="shared" si="36"/>
        <v>0</v>
      </c>
      <c r="N109" s="518">
        <f t="shared" si="40"/>
        <v>21984.790198731629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9"/>
        <v>0</v>
      </c>
      <c r="K110" s="514"/>
      <c r="L110" s="518">
        <f t="shared" si="39"/>
        <v>19223.431889109233</v>
      </c>
      <c r="M110" s="519">
        <f t="shared" si="36"/>
        <v>0</v>
      </c>
      <c r="N110" s="518">
        <f t="shared" si="40"/>
        <v>19223.431889109233</v>
      </c>
      <c r="O110" s="514">
        <f t="shared" si="37"/>
        <v>0</v>
      </c>
      <c r="P110" s="514">
        <f t="shared" si="38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9"/>
        <v>0</v>
      </c>
      <c r="K111" s="514"/>
      <c r="L111" s="518">
        <f t="shared" si="39"/>
        <v>18855.648147984095</v>
      </c>
      <c r="M111" s="519">
        <f t="shared" ref="M111" si="41">IF(L111&lt;&gt;0,+H111-L111,0)</f>
        <v>0</v>
      </c>
      <c r="N111" s="518">
        <f t="shared" si="40"/>
        <v>18855.648147984095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29"/>
        <v>0</v>
      </c>
      <c r="K112" s="514"/>
      <c r="L112" s="518">
        <f t="shared" si="39"/>
        <v>18561.745960492495</v>
      </c>
      <c r="M112" s="519">
        <f t="shared" ref="M112" si="42">IF(L112&lt;&gt;0,+H112-L112,0)</f>
        <v>0</v>
      </c>
      <c r="N112" s="518">
        <f t="shared" si="40"/>
        <v>18561.745960492495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2021</v>
      </c>
      <c r="D113" s="508">
        <v>129342.49809577821</v>
      </c>
      <c r="E113" s="516">
        <v>4518.2195121951218</v>
      </c>
      <c r="F113" s="515">
        <v>124824.27858358309</v>
      </c>
      <c r="G113" s="515">
        <v>127083.38833968065</v>
      </c>
      <c r="H113" s="516">
        <v>18943.99202428088</v>
      </c>
      <c r="I113" s="510">
        <v>18943.99202428088</v>
      </c>
      <c r="J113" s="514">
        <f t="shared" si="29"/>
        <v>0</v>
      </c>
      <c r="K113" s="514"/>
      <c r="L113" s="518">
        <f t="shared" ref="L113" si="43">H113</f>
        <v>18943.99202428088</v>
      </c>
      <c r="M113" s="519">
        <f t="shared" ref="M113" si="44">IF(L113&lt;&gt;0,+H113-L113,0)</f>
        <v>0</v>
      </c>
      <c r="N113" s="518">
        <f t="shared" ref="N113" si="45">I113</f>
        <v>18943.99202428088</v>
      </c>
      <c r="O113" s="514">
        <f t="shared" si="31"/>
        <v>0</v>
      </c>
      <c r="P113" s="514">
        <f t="shared" si="32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2022</v>
      </c>
      <c r="D114" s="508">
        <v>124824.27858358309</v>
      </c>
      <c r="E114" s="516">
        <v>4410.6428571428569</v>
      </c>
      <c r="F114" s="515">
        <v>120413.63572644023</v>
      </c>
      <c r="G114" s="515">
        <v>122618.95715501165</v>
      </c>
      <c r="H114" s="516">
        <v>18813.201080680341</v>
      </c>
      <c r="I114" s="510">
        <v>18813.201080680341</v>
      </c>
      <c r="J114" s="514">
        <f t="shared" si="29"/>
        <v>0</v>
      </c>
      <c r="K114" s="514"/>
      <c r="L114" s="518">
        <f t="shared" ref="L114" si="46">H114</f>
        <v>18813.201080680341</v>
      </c>
      <c r="M114" s="519">
        <f t="shared" ref="M114" si="47">IF(L114&lt;&gt;0,+H114-L114,0)</f>
        <v>0</v>
      </c>
      <c r="N114" s="518">
        <f t="shared" ref="N114" si="48">I114</f>
        <v>18813.201080680341</v>
      </c>
      <c r="O114" s="514">
        <f t="shared" ref="O114" si="49">IF(N114&lt;&gt;0,+I114-N114,0)</f>
        <v>0</v>
      </c>
      <c r="P114" s="514">
        <f t="shared" ref="P114" si="50">+O114-M114</f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2023</v>
      </c>
      <c r="D115" s="374">
        <f>IF(F114+SUM(E$99:E114)=D$92,F114,D$92-SUM(E$99:E114))</f>
        <v>120413.63572644023</v>
      </c>
      <c r="E115" s="522">
        <f>IF(+J96&lt;F114,J96,D115)</f>
        <v>4210.159090909091</v>
      </c>
      <c r="F115" s="523">
        <f t="shared" ref="F115:F130" si="51">+D115-E115</f>
        <v>116203.47663553114</v>
      </c>
      <c r="G115" s="523">
        <f t="shared" ref="G115:G130" si="52">+(F115+D115)/2</f>
        <v>118308.55618098569</v>
      </c>
      <c r="H115" s="526">
        <f t="shared" ref="H115:H154" si="53">+J$94*G115+E115</f>
        <v>18805.300774902054</v>
      </c>
      <c r="I115" s="577">
        <f t="shared" ref="I115:I154" si="54">+J$95*G115+E115</f>
        <v>18805.300774902054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2024</v>
      </c>
      <c r="D116" s="374">
        <f>IF(F115+SUM(E$99:E115)=D$92,F115,D$92-SUM(E$99:E115))</f>
        <v>116203.47663553114</v>
      </c>
      <c r="E116" s="522">
        <f>IF(+J96&lt;F115,J96,D116)</f>
        <v>4210.159090909091</v>
      </c>
      <c r="F116" s="523">
        <f t="shared" si="51"/>
        <v>111993.31754462206</v>
      </c>
      <c r="G116" s="523">
        <f t="shared" si="52"/>
        <v>114098.3970900766</v>
      </c>
      <c r="H116" s="526">
        <f t="shared" si="53"/>
        <v>18285.914261977599</v>
      </c>
      <c r="I116" s="577">
        <f t="shared" si="54"/>
        <v>18285.914261977599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2025</v>
      </c>
      <c r="D117" s="374">
        <f>IF(F116+SUM(E$99:E116)=D$92,F116,D$92-SUM(E$99:E116))</f>
        <v>111993.31754462206</v>
      </c>
      <c r="E117" s="522">
        <f>IF(+J96&lt;F116,J96,D117)</f>
        <v>4210.159090909091</v>
      </c>
      <c r="F117" s="523">
        <f t="shared" si="51"/>
        <v>107783.15845371297</v>
      </c>
      <c r="G117" s="523">
        <f t="shared" si="52"/>
        <v>109888.23799916751</v>
      </c>
      <c r="H117" s="526">
        <f t="shared" si="53"/>
        <v>17766.527749053144</v>
      </c>
      <c r="I117" s="577">
        <f t="shared" si="54"/>
        <v>17766.527749053144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2026</v>
      </c>
      <c r="D118" s="374">
        <f>IF(F117+SUM(E$99:E117)=D$92,F117,D$92-SUM(E$99:E117))</f>
        <v>107783.15845371297</v>
      </c>
      <c r="E118" s="522">
        <f>IF(+J96&lt;F117,J96,D118)</f>
        <v>4210.159090909091</v>
      </c>
      <c r="F118" s="523">
        <f t="shared" si="51"/>
        <v>103572.99936280388</v>
      </c>
      <c r="G118" s="523">
        <f t="shared" si="52"/>
        <v>105678.07890825842</v>
      </c>
      <c r="H118" s="526">
        <f t="shared" si="53"/>
        <v>17247.141236128689</v>
      </c>
      <c r="I118" s="577">
        <f t="shared" si="54"/>
        <v>17247.141236128689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2027</v>
      </c>
      <c r="D119" s="374">
        <f>IF(F118+SUM(E$99:E118)=D$92,F118,D$92-SUM(E$99:E118))</f>
        <v>103572.99936280388</v>
      </c>
      <c r="E119" s="522">
        <f>IF(+J96&lt;F118,J96,D119)</f>
        <v>4210.159090909091</v>
      </c>
      <c r="F119" s="523">
        <f t="shared" si="51"/>
        <v>99362.840271894791</v>
      </c>
      <c r="G119" s="523">
        <f t="shared" si="52"/>
        <v>101467.91981734934</v>
      </c>
      <c r="H119" s="526">
        <f t="shared" si="53"/>
        <v>16727.754723204234</v>
      </c>
      <c r="I119" s="577">
        <f t="shared" si="54"/>
        <v>16727.754723204234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2028</v>
      </c>
      <c r="D120" s="374">
        <f>IF(F119+SUM(E$99:E119)=D$92,F119,D$92-SUM(E$99:E119))</f>
        <v>99362.840271894791</v>
      </c>
      <c r="E120" s="522">
        <f>IF(+J96&lt;F119,J96,D120)</f>
        <v>4210.159090909091</v>
      </c>
      <c r="F120" s="523">
        <f t="shared" si="51"/>
        <v>95152.681180985703</v>
      </c>
      <c r="G120" s="523">
        <f t="shared" si="52"/>
        <v>97257.760726440247</v>
      </c>
      <c r="H120" s="526">
        <f t="shared" si="53"/>
        <v>16208.368210279779</v>
      </c>
      <c r="I120" s="577">
        <f t="shared" si="54"/>
        <v>16208.368210279779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2029</v>
      </c>
      <c r="D121" s="374">
        <f>IF(F120+SUM(E$99:E120)=D$92,F120,D$92-SUM(E$99:E120))</f>
        <v>95152.681180985703</v>
      </c>
      <c r="E121" s="522">
        <f>IF(+J96&lt;F120,J96,D121)</f>
        <v>4210.159090909091</v>
      </c>
      <c r="F121" s="523">
        <f t="shared" si="51"/>
        <v>90942.522090076614</v>
      </c>
      <c r="G121" s="523">
        <f t="shared" si="52"/>
        <v>93047.601635531159</v>
      </c>
      <c r="H121" s="526">
        <f t="shared" si="53"/>
        <v>15688.981697355324</v>
      </c>
      <c r="I121" s="577">
        <f t="shared" si="54"/>
        <v>15688.981697355324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2030</v>
      </c>
      <c r="D122" s="374">
        <f>IF(F121+SUM(E$99:E121)=D$92,F121,D$92-SUM(E$99:E121))</f>
        <v>90942.522090076614</v>
      </c>
      <c r="E122" s="522">
        <f>IF(+J96&lt;F121,J96,D122)</f>
        <v>4210.159090909091</v>
      </c>
      <c r="F122" s="523">
        <f t="shared" si="51"/>
        <v>86732.362999167526</v>
      </c>
      <c r="G122" s="523">
        <f t="shared" si="52"/>
        <v>88837.44254462207</v>
      </c>
      <c r="H122" s="526">
        <f t="shared" si="53"/>
        <v>15169.595184430869</v>
      </c>
      <c r="I122" s="577">
        <f t="shared" si="54"/>
        <v>15169.595184430869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2031</v>
      </c>
      <c r="D123" s="374">
        <f>IF(F122+SUM(E$99:E122)=D$92,F122,D$92-SUM(E$99:E122))</f>
        <v>86732.362999167526</v>
      </c>
      <c r="E123" s="522">
        <f>IF(+J96&lt;F122,J96,D123)</f>
        <v>4210.159090909091</v>
      </c>
      <c r="F123" s="523">
        <f t="shared" si="51"/>
        <v>82522.203908258438</v>
      </c>
      <c r="G123" s="523">
        <f t="shared" si="52"/>
        <v>84627.283453712982</v>
      </c>
      <c r="H123" s="526">
        <f t="shared" si="53"/>
        <v>14650.208671506414</v>
      </c>
      <c r="I123" s="577">
        <f t="shared" si="54"/>
        <v>14650.208671506414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2032</v>
      </c>
      <c r="D124" s="374">
        <f>IF(F123+SUM(E$99:E123)=D$92,F123,D$92-SUM(E$99:E123))</f>
        <v>82522.203908258438</v>
      </c>
      <c r="E124" s="522">
        <f>IF(+J96&lt;F123,J96,D124)</f>
        <v>4210.159090909091</v>
      </c>
      <c r="F124" s="523">
        <f t="shared" si="51"/>
        <v>78312.04481734935</v>
      </c>
      <c r="G124" s="523">
        <f t="shared" si="52"/>
        <v>80417.124362803894</v>
      </c>
      <c r="H124" s="526">
        <f t="shared" si="53"/>
        <v>14130.822158581959</v>
      </c>
      <c r="I124" s="577">
        <f t="shared" si="54"/>
        <v>14130.822158581959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2033</v>
      </c>
      <c r="D125" s="374">
        <f>IF(F124+SUM(E$99:E124)=D$92,F124,D$92-SUM(E$99:E124))</f>
        <v>78312.04481734935</v>
      </c>
      <c r="E125" s="522">
        <f>IF(+J96&lt;F124,J96,D125)</f>
        <v>4210.159090909091</v>
      </c>
      <c r="F125" s="523">
        <f t="shared" si="51"/>
        <v>74101.885726440261</v>
      </c>
      <c r="G125" s="523">
        <f t="shared" si="52"/>
        <v>76206.965271894805</v>
      </c>
      <c r="H125" s="526">
        <f t="shared" si="53"/>
        <v>13611.435645657504</v>
      </c>
      <c r="I125" s="577">
        <f t="shared" si="54"/>
        <v>13611.435645657504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2034</v>
      </c>
      <c r="D126" s="374">
        <f>IF(F125+SUM(E$99:E125)=D$92,F125,D$92-SUM(E$99:E125))</f>
        <v>74101.885726440261</v>
      </c>
      <c r="E126" s="522">
        <f>IF(+J96&lt;F125,J96,D126)</f>
        <v>4210.159090909091</v>
      </c>
      <c r="F126" s="523">
        <f t="shared" si="51"/>
        <v>69891.726635531173</v>
      </c>
      <c r="G126" s="523">
        <f t="shared" si="52"/>
        <v>71996.806180985717</v>
      </c>
      <c r="H126" s="526">
        <f t="shared" si="53"/>
        <v>13092.049132733049</v>
      </c>
      <c r="I126" s="577">
        <f t="shared" si="54"/>
        <v>13092.049132733049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2035</v>
      </c>
      <c r="D127" s="374">
        <f>IF(F126+SUM(E$99:E126)=D$92,F126,D$92-SUM(E$99:E126))</f>
        <v>69891.726635531173</v>
      </c>
      <c r="E127" s="522">
        <f>IF(+J96&lt;F126,J96,D127)</f>
        <v>4210.159090909091</v>
      </c>
      <c r="F127" s="523">
        <f t="shared" si="51"/>
        <v>65681.567544622085</v>
      </c>
      <c r="G127" s="523">
        <f t="shared" si="52"/>
        <v>67786.647090076629</v>
      </c>
      <c r="H127" s="526">
        <f t="shared" si="53"/>
        <v>12572.662619808594</v>
      </c>
      <c r="I127" s="577">
        <f t="shared" si="54"/>
        <v>12572.662619808594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2036</v>
      </c>
      <c r="D128" s="374">
        <f>IF(F127+SUM(E$99:E127)=D$92,F127,D$92-SUM(E$99:E127))</f>
        <v>65681.567544622085</v>
      </c>
      <c r="E128" s="522">
        <f>IF(+J96&lt;F127,J96,D128)</f>
        <v>4210.159090909091</v>
      </c>
      <c r="F128" s="523">
        <f t="shared" si="51"/>
        <v>61471.408453712997</v>
      </c>
      <c r="G128" s="523">
        <f t="shared" si="52"/>
        <v>63576.487999167541</v>
      </c>
      <c r="H128" s="526">
        <f t="shared" si="53"/>
        <v>12053.276106884139</v>
      </c>
      <c r="I128" s="577">
        <f t="shared" si="54"/>
        <v>12053.276106884139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2037</v>
      </c>
      <c r="D129" s="374">
        <f>IF(F128+SUM(E$99:E128)=D$92,F128,D$92-SUM(E$99:E128))</f>
        <v>61471.408453712997</v>
      </c>
      <c r="E129" s="522">
        <f>IF(+J96&lt;F128,J96,D129)</f>
        <v>4210.159090909091</v>
      </c>
      <c r="F129" s="523">
        <f t="shared" si="51"/>
        <v>57261.249362803908</v>
      </c>
      <c r="G129" s="523">
        <f t="shared" si="52"/>
        <v>59366.328908258452</v>
      </c>
      <c r="H129" s="526">
        <f t="shared" si="53"/>
        <v>11533.889593959684</v>
      </c>
      <c r="I129" s="577">
        <f t="shared" si="54"/>
        <v>11533.889593959684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2038</v>
      </c>
      <c r="D130" s="374">
        <f>IF(F129+SUM(E$99:E129)=D$92,F129,D$92-SUM(E$99:E129))</f>
        <v>57261.249362803908</v>
      </c>
      <c r="E130" s="522">
        <f>IF(+J96&lt;F129,J96,D130)</f>
        <v>4210.159090909091</v>
      </c>
      <c r="F130" s="523">
        <f t="shared" si="51"/>
        <v>53051.09027189482</v>
      </c>
      <c r="G130" s="523">
        <f t="shared" si="52"/>
        <v>55156.169817349364</v>
      </c>
      <c r="H130" s="526">
        <f t="shared" si="53"/>
        <v>11014.503081035227</v>
      </c>
      <c r="I130" s="577">
        <f t="shared" si="54"/>
        <v>11014.503081035227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2039</v>
      </c>
      <c r="D131" s="374">
        <f>IF(F130+SUM(E$99:E130)=D$92,F130,D$92-SUM(E$99:E130))</f>
        <v>53051.09027189482</v>
      </c>
      <c r="E131" s="522">
        <f>IF(+J96&lt;F130,J96,D131)</f>
        <v>4210.159090909091</v>
      </c>
      <c r="F131" s="523">
        <f t="shared" ref="F131:F154" si="55">+D131-E131</f>
        <v>48840.931180985732</v>
      </c>
      <c r="G131" s="523">
        <f t="shared" ref="G131:G154" si="56">+(F131+D131)/2</f>
        <v>50946.010726440276</v>
      </c>
      <c r="H131" s="526">
        <f t="shared" si="53"/>
        <v>10495.116568110772</v>
      </c>
      <c r="I131" s="577">
        <f t="shared" si="54"/>
        <v>10495.116568110772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2040</v>
      </c>
      <c r="D132" s="374">
        <f>IF(F131+SUM(E$99:E131)=D$92,F131,D$92-SUM(E$99:E131))</f>
        <v>48840.931180985732</v>
      </c>
      <c r="E132" s="522">
        <f>IF(+J96&lt;F131,J96,D132)</f>
        <v>4210.159090909091</v>
      </c>
      <c r="F132" s="523">
        <f t="shared" si="55"/>
        <v>44630.772090076644</v>
      </c>
      <c r="G132" s="523">
        <f t="shared" si="56"/>
        <v>46735.851635531188</v>
      </c>
      <c r="H132" s="526">
        <f t="shared" si="53"/>
        <v>9975.7300551863173</v>
      </c>
      <c r="I132" s="577">
        <f t="shared" si="54"/>
        <v>9975.7300551863173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2041</v>
      </c>
      <c r="D133" s="374">
        <f>IF(F132+SUM(E$99:E132)=D$92,F132,D$92-SUM(E$99:E132))</f>
        <v>44630.772090076644</v>
      </c>
      <c r="E133" s="522">
        <f>IF(+J96&lt;F132,J96,D133)</f>
        <v>4210.159090909091</v>
      </c>
      <c r="F133" s="523">
        <f t="shared" si="55"/>
        <v>40420.612999167555</v>
      </c>
      <c r="G133" s="523">
        <f t="shared" si="56"/>
        <v>42525.692544622099</v>
      </c>
      <c r="H133" s="526">
        <f t="shared" si="53"/>
        <v>9456.3435422618622</v>
      </c>
      <c r="I133" s="577">
        <f t="shared" si="54"/>
        <v>9456.3435422618622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2042</v>
      </c>
      <c r="D134" s="374">
        <f>IF(F133+SUM(E$99:E133)=D$92,F133,D$92-SUM(E$99:E133))</f>
        <v>40420.612999167555</v>
      </c>
      <c r="E134" s="522">
        <f>IF(+J96&lt;F133,J96,D134)</f>
        <v>4210.159090909091</v>
      </c>
      <c r="F134" s="523">
        <f t="shared" si="55"/>
        <v>36210.453908258467</v>
      </c>
      <c r="G134" s="523">
        <f t="shared" si="56"/>
        <v>38315.533453713011</v>
      </c>
      <c r="H134" s="526">
        <f t="shared" si="53"/>
        <v>8936.9570293374054</v>
      </c>
      <c r="I134" s="577">
        <f t="shared" si="54"/>
        <v>8936.9570293374054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2043</v>
      </c>
      <c r="D135" s="374">
        <f>IF(F134+SUM(E$99:E134)=D$92,F134,D$92-SUM(E$99:E134))</f>
        <v>36210.453908258467</v>
      </c>
      <c r="E135" s="522">
        <f>IF(+J96&lt;F134,J96,D135)</f>
        <v>4210.159090909091</v>
      </c>
      <c r="F135" s="523">
        <f t="shared" si="55"/>
        <v>32000.294817349375</v>
      </c>
      <c r="G135" s="523">
        <f t="shared" si="56"/>
        <v>34105.374362803923</v>
      </c>
      <c r="H135" s="526">
        <f t="shared" si="53"/>
        <v>8417.5705164129504</v>
      </c>
      <c r="I135" s="577">
        <f t="shared" si="54"/>
        <v>8417.5705164129504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2044</v>
      </c>
      <c r="D136" s="374">
        <f>IF(F135+SUM(E$99:E135)=D$92,F135,D$92-SUM(E$99:E135))</f>
        <v>32000.294817349375</v>
      </c>
      <c r="E136" s="522">
        <f>IF(+J96&lt;F135,J96,D136)</f>
        <v>4210.159090909091</v>
      </c>
      <c r="F136" s="523">
        <f t="shared" si="55"/>
        <v>27790.135726440283</v>
      </c>
      <c r="G136" s="523">
        <f t="shared" si="56"/>
        <v>29895.215271894827</v>
      </c>
      <c r="H136" s="526">
        <f t="shared" si="53"/>
        <v>7898.1840034884954</v>
      </c>
      <c r="I136" s="577">
        <f t="shared" si="54"/>
        <v>7898.1840034884954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2045</v>
      </c>
      <c r="D137" s="374">
        <f>IF(F136+SUM(E$99:E136)=D$92,F136,D$92-SUM(E$99:E136))</f>
        <v>27790.135726440283</v>
      </c>
      <c r="E137" s="522">
        <f>IF(+J96&lt;F136,J96,D137)</f>
        <v>4210.159090909091</v>
      </c>
      <c r="F137" s="523">
        <f t="shared" si="55"/>
        <v>23579.976635531191</v>
      </c>
      <c r="G137" s="523">
        <f t="shared" si="56"/>
        <v>25685.056180985739</v>
      </c>
      <c r="H137" s="526">
        <f t="shared" si="53"/>
        <v>7378.7974905640403</v>
      </c>
      <c r="I137" s="577">
        <f t="shared" si="54"/>
        <v>7378.7974905640403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2046</v>
      </c>
      <c r="D138" s="374">
        <f>IF(F137+SUM(E$99:E137)=D$92,F137,D$92-SUM(E$99:E137))</f>
        <v>23579.976635531191</v>
      </c>
      <c r="E138" s="522">
        <f>IF(+J96&lt;F137,J96,D138)</f>
        <v>4210.159090909091</v>
      </c>
      <c r="F138" s="523">
        <f t="shared" si="55"/>
        <v>19369.817544622099</v>
      </c>
      <c r="G138" s="523">
        <f t="shared" si="56"/>
        <v>21474.897090076644</v>
      </c>
      <c r="H138" s="526">
        <f t="shared" si="53"/>
        <v>6859.4109776395835</v>
      </c>
      <c r="I138" s="577">
        <f t="shared" si="54"/>
        <v>6859.4109776395835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2047</v>
      </c>
      <c r="D139" s="374">
        <f>IF(F138+SUM(E$99:E138)=D$92,F138,D$92-SUM(E$99:E138))</f>
        <v>19369.817544622099</v>
      </c>
      <c r="E139" s="522">
        <f>IF(+J96&lt;F138,J96,D139)</f>
        <v>4210.159090909091</v>
      </c>
      <c r="F139" s="523">
        <f t="shared" si="55"/>
        <v>15159.658453713007</v>
      </c>
      <c r="G139" s="523">
        <f t="shared" si="56"/>
        <v>17264.737999167555</v>
      </c>
      <c r="H139" s="526">
        <f t="shared" si="53"/>
        <v>6340.0244647151285</v>
      </c>
      <c r="I139" s="577">
        <f t="shared" si="54"/>
        <v>6340.0244647151285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2048</v>
      </c>
      <c r="D140" s="374">
        <f>IF(F139+SUM(E$99:E139)=D$92,F139,D$92-SUM(E$99:E139))</f>
        <v>15159.658453713007</v>
      </c>
      <c r="E140" s="522">
        <f>IF(+J96&lt;F139,J96,D140)</f>
        <v>4210.159090909091</v>
      </c>
      <c r="F140" s="523">
        <f t="shared" si="55"/>
        <v>10949.499362803916</v>
      </c>
      <c r="G140" s="523">
        <f t="shared" si="56"/>
        <v>13054.578908258462</v>
      </c>
      <c r="H140" s="526">
        <f t="shared" si="53"/>
        <v>5820.6379517906726</v>
      </c>
      <c r="I140" s="577">
        <f t="shared" si="54"/>
        <v>5820.6379517906726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2049</v>
      </c>
      <c r="D141" s="374">
        <f>IF(F140+SUM(E$99:E140)=D$92,F140,D$92-SUM(E$99:E140))</f>
        <v>10949.499362803916</v>
      </c>
      <c r="E141" s="522">
        <f>IF(+J96&lt;F140,J96,D141)</f>
        <v>4210.159090909091</v>
      </c>
      <c r="F141" s="523">
        <f t="shared" si="55"/>
        <v>6739.3402718948246</v>
      </c>
      <c r="G141" s="523">
        <f t="shared" si="56"/>
        <v>8844.4198173493696</v>
      </c>
      <c r="H141" s="526">
        <f t="shared" si="53"/>
        <v>5301.2514388662166</v>
      </c>
      <c r="I141" s="577">
        <f t="shared" si="54"/>
        <v>5301.2514388662166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2050</v>
      </c>
      <c r="D142" s="374">
        <f>IF(F141+SUM(E$99:E141)=D$92,F141,D$92-SUM(E$99:E141))</f>
        <v>6739.3402718948246</v>
      </c>
      <c r="E142" s="522">
        <f>IF(+J96&lt;F141,J96,D142)</f>
        <v>4210.159090909091</v>
      </c>
      <c r="F142" s="523">
        <f t="shared" si="55"/>
        <v>2529.1811809857336</v>
      </c>
      <c r="G142" s="523">
        <f t="shared" si="56"/>
        <v>4634.2607264402795</v>
      </c>
      <c r="H142" s="526">
        <f t="shared" si="53"/>
        <v>4781.8649259417616</v>
      </c>
      <c r="I142" s="577">
        <f t="shared" si="54"/>
        <v>4781.8649259417616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2051</v>
      </c>
      <c r="D143" s="374">
        <f>IF(F142+SUM(E$99:E142)=D$92,F142,D$92-SUM(E$99:E142))</f>
        <v>2529.1811809857336</v>
      </c>
      <c r="E143" s="522">
        <f>IF(+J96&lt;F142,J96,D143)</f>
        <v>2529.1811809857336</v>
      </c>
      <c r="F143" s="523">
        <f t="shared" si="55"/>
        <v>0</v>
      </c>
      <c r="G143" s="523">
        <f t="shared" si="56"/>
        <v>1264.5905904928668</v>
      </c>
      <c r="H143" s="526">
        <f t="shared" si="53"/>
        <v>2685.1874702709551</v>
      </c>
      <c r="I143" s="577">
        <f t="shared" si="54"/>
        <v>2685.1874702709551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684917.82659771945</v>
      </c>
      <c r="I155" s="375">
        <f>SUM(I99:I154)</f>
        <v>684917.82659771945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68" zoomScaleNormal="100" zoomScaleSheetLayoutView="75" workbookViewId="0">
      <selection activeCell="D93" sqref="D9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599077.58884428418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599077.58884428418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f>F17</f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>IU</v>
      </c>
      <c r="C29" s="507">
        <f>IF(D11="","-",+C28+1)</f>
        <v>2018</v>
      </c>
      <c r="D29" s="173">
        <v>4549360.3313160958</v>
      </c>
      <c r="E29" s="609">
        <v>133293.18604651163</v>
      </c>
      <c r="F29" s="173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2019</v>
      </c>
      <c r="D30" s="173">
        <v>4282773.9592230711</v>
      </c>
      <c r="E30" s="609">
        <v>139795.29268292684</v>
      </c>
      <c r="F30" s="173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173">
        <v>4142978.6665401445</v>
      </c>
      <c r="E31" s="609">
        <v>139795.29268292684</v>
      </c>
      <c r="F31" s="173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173">
        <v>4003183.3738572178</v>
      </c>
      <c r="E32" s="609">
        <v>136466.83333333334</v>
      </c>
      <c r="F32" s="173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173">
        <v>3866716.5405238844</v>
      </c>
      <c r="E33" s="609">
        <v>136466.83333333334</v>
      </c>
      <c r="F33" s="173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173">
        <v>3730249.7071905509</v>
      </c>
      <c r="E34" s="609">
        <v>136466.83333333334</v>
      </c>
      <c r="F34" s="173">
        <v>3593782.8738572174</v>
      </c>
      <c r="G34" s="609">
        <v>599077.58884428418</v>
      </c>
      <c r="H34" s="610">
        <v>599077.58884428418</v>
      </c>
      <c r="I34" s="511">
        <f t="shared" si="0"/>
        <v>0</v>
      </c>
      <c r="J34" s="511"/>
      <c r="K34" s="518">
        <f t="shared" ref="K34" si="18">G34</f>
        <v>599077.58884428418</v>
      </c>
      <c r="L34" s="519">
        <f t="shared" ref="L34" si="19">IF(K34&lt;&gt;0,+G34-K34,0)</f>
        <v>0</v>
      </c>
      <c r="M34" s="518">
        <f t="shared" ref="M34" si="20">H34</f>
        <v>599077.58884428418</v>
      </c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ref="F35:F48" si="21">+D35-E35</f>
        <v>3457316.0405238839</v>
      </c>
      <c r="G35" s="524">
        <f t="shared" ref="G35:G72" si="22">+I$12*((D35+F35)/2)+E35</f>
        <v>532894.05806372396</v>
      </c>
      <c r="H35" s="491">
        <f t="shared" ref="H35:H72" si="23">+I$13*((D35+F35)/2)+E35</f>
        <v>532894.05806372396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21"/>
        <v>3320849.2071905504</v>
      </c>
      <c r="G36" s="524">
        <f t="shared" si="22"/>
        <v>517549.16823506472</v>
      </c>
      <c r="H36" s="491">
        <f t="shared" si="23"/>
        <v>517549.16823506472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21"/>
        <v>3184382.3738572169</v>
      </c>
      <c r="G37" s="524">
        <f t="shared" si="22"/>
        <v>502204.27840640559</v>
      </c>
      <c r="H37" s="491">
        <f t="shared" si="23"/>
        <v>502204.27840640559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21"/>
        <v>3047915.5405238834</v>
      </c>
      <c r="G38" s="524">
        <f t="shared" si="22"/>
        <v>486859.38857774634</v>
      </c>
      <c r="H38" s="491">
        <f t="shared" si="23"/>
        <v>486859.38857774634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21"/>
        <v>2911448.7071905499</v>
      </c>
      <c r="G39" s="524">
        <f t="shared" si="22"/>
        <v>471514.49874908722</v>
      </c>
      <c r="H39" s="491">
        <f t="shared" si="23"/>
        <v>471514.49874908722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21"/>
        <v>2774981.8738572164</v>
      </c>
      <c r="G40" s="524">
        <f t="shared" si="22"/>
        <v>456169.60892042809</v>
      </c>
      <c r="H40" s="491">
        <f t="shared" si="23"/>
        <v>456169.60892042809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21"/>
        <v>2638515.040523883</v>
      </c>
      <c r="G41" s="524">
        <f t="shared" si="22"/>
        <v>440824.71909176896</v>
      </c>
      <c r="H41" s="491">
        <f t="shared" si="23"/>
        <v>440824.71909176896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21"/>
        <v>2502048.2071905495</v>
      </c>
      <c r="G42" s="524">
        <f t="shared" si="22"/>
        <v>425479.82926310971</v>
      </c>
      <c r="H42" s="491">
        <f t="shared" si="23"/>
        <v>425479.82926310971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21"/>
        <v>2365581.373857216</v>
      </c>
      <c r="G43" s="524">
        <f t="shared" si="22"/>
        <v>410134.93943445059</v>
      </c>
      <c r="H43" s="491">
        <f t="shared" si="23"/>
        <v>410134.93943445059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21"/>
        <v>2229114.5405238825</v>
      </c>
      <c r="G44" s="524">
        <f t="shared" si="22"/>
        <v>394790.04960579134</v>
      </c>
      <c r="H44" s="491">
        <f t="shared" si="23"/>
        <v>394790.04960579134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21"/>
        <v>2092647.7071905492</v>
      </c>
      <c r="G45" s="524">
        <f t="shared" si="22"/>
        <v>379445.15977713221</v>
      </c>
      <c r="H45" s="491">
        <f t="shared" si="23"/>
        <v>379445.15977713221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21"/>
        <v>1956180.873857216</v>
      </c>
      <c r="G46" s="524">
        <f t="shared" si="22"/>
        <v>364100.26994847308</v>
      </c>
      <c r="H46" s="491">
        <f t="shared" si="23"/>
        <v>364100.26994847308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21"/>
        <v>1819714.0405238827</v>
      </c>
      <c r="G47" s="524">
        <f t="shared" si="22"/>
        <v>348755.38011981396</v>
      </c>
      <c r="H47" s="491">
        <f t="shared" si="23"/>
        <v>348755.38011981396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21"/>
        <v>1683247.2071905495</v>
      </c>
      <c r="G48" s="524">
        <f t="shared" si="22"/>
        <v>333410.49029115471</v>
      </c>
      <c r="H48" s="491">
        <f t="shared" si="23"/>
        <v>333410.49029115471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24">+D49-E49</f>
        <v>1546780.3738572162</v>
      </c>
      <c r="G49" s="524">
        <f t="shared" si="22"/>
        <v>318065.60046249564</v>
      </c>
      <c r="H49" s="491">
        <f t="shared" si="23"/>
        <v>318065.60046249564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24"/>
        <v>1410313.540523883</v>
      </c>
      <c r="G50" s="524">
        <f t="shared" si="22"/>
        <v>302720.71063383645</v>
      </c>
      <c r="H50" s="491">
        <f t="shared" si="23"/>
        <v>302720.71063383645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24"/>
        <v>1273846.7071905497</v>
      </c>
      <c r="G51" s="524">
        <f t="shared" si="22"/>
        <v>287375.82080517733</v>
      </c>
      <c r="H51" s="491">
        <f t="shared" si="23"/>
        <v>287375.82080517733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24"/>
        <v>1137379.8738572164</v>
      </c>
      <c r="G52" s="524">
        <f t="shared" si="22"/>
        <v>272030.9309765182</v>
      </c>
      <c r="H52" s="491">
        <f t="shared" si="23"/>
        <v>272030.9309765182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24"/>
        <v>1000913.0405238831</v>
      </c>
      <c r="G53" s="524">
        <f t="shared" si="22"/>
        <v>256686.04114785901</v>
      </c>
      <c r="H53" s="491">
        <f t="shared" si="23"/>
        <v>256686.04114785901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24"/>
        <v>864446.2071905497</v>
      </c>
      <c r="G54" s="524">
        <f t="shared" si="22"/>
        <v>241341.15131919988</v>
      </c>
      <c r="H54" s="491">
        <f t="shared" si="23"/>
        <v>241341.15131919988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24"/>
        <v>727979.37385721633</v>
      </c>
      <c r="G55" s="524">
        <f t="shared" si="22"/>
        <v>225996.2614905407</v>
      </c>
      <c r="H55" s="491">
        <f t="shared" si="23"/>
        <v>225996.2614905407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24"/>
        <v>591512.54052388296</v>
      </c>
      <c r="G56" s="524">
        <f t="shared" si="22"/>
        <v>210651.37166188154</v>
      </c>
      <c r="H56" s="491">
        <f t="shared" si="23"/>
        <v>210651.37166188154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24"/>
        <v>455045.70719054958</v>
      </c>
      <c r="G57" s="524">
        <f t="shared" si="22"/>
        <v>195306.48183322238</v>
      </c>
      <c r="H57" s="491">
        <f t="shared" si="23"/>
        <v>195306.48183322238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24"/>
        <v>318578.87385721621</v>
      </c>
      <c r="G58" s="524">
        <f t="shared" si="22"/>
        <v>179961.59200456322</v>
      </c>
      <c r="H58" s="491">
        <f t="shared" si="23"/>
        <v>179961.59200456322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24"/>
        <v>182112.04052388287</v>
      </c>
      <c r="G59" s="524">
        <f t="shared" si="22"/>
        <v>164616.70217590407</v>
      </c>
      <c r="H59" s="491">
        <f t="shared" si="23"/>
        <v>164616.70217590407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24"/>
        <v>45645.207190549525</v>
      </c>
      <c r="G60" s="524">
        <f t="shared" si="22"/>
        <v>149271.81234724491</v>
      </c>
      <c r="H60" s="491">
        <f t="shared" si="23"/>
        <v>149271.81234724491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24"/>
        <v>0</v>
      </c>
      <c r="G61" s="526">
        <f t="shared" si="22"/>
        <v>48211.474240340511</v>
      </c>
      <c r="H61" s="491">
        <f t="shared" si="23"/>
        <v>48211.474240340511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20311152.349765494</v>
      </c>
      <c r="H73" s="375">
        <f>SUM(H17:H72)</f>
        <v>20311152.349765494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599077.58884428418</v>
      </c>
      <c r="N87" s="546">
        <f>IF(J92&lt;D11,0,VLOOKUP(J92,C17:O72,11))</f>
        <v>599077.58884428418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588493.6046489994</v>
      </c>
      <c r="N88" s="550">
        <f>IF(J92&lt;D11,0,VLOOKUP(J92,C99:P154,7))</f>
        <v>588493.6046489994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-10583.984195284778</v>
      </c>
      <c r="N89" s="555">
        <f>+N88-N87</f>
        <v>-10583.984195284778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5731607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130263.79545454546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9">+I99-H99</f>
        <v>0</v>
      </c>
      <c r="K99" s="514"/>
      <c r="L99" s="512">
        <f>K17</f>
        <v>0</v>
      </c>
      <c r="M99" s="513">
        <f t="shared" ref="M99:M130" si="30">IF(L99&lt;&gt;0,+H99-L99,0)</f>
        <v>0</v>
      </c>
      <c r="N99" s="512">
        <f>M17</f>
        <v>0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9"/>
        <v>0</v>
      </c>
      <c r="K100" s="514"/>
      <c r="L100" s="518">
        <v>622381</v>
      </c>
      <c r="M100" s="514">
        <f t="shared" si="30"/>
        <v>0</v>
      </c>
      <c r="N100" s="518">
        <v>622381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3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9"/>
        <v>0</v>
      </c>
      <c r="K101" s="514"/>
      <c r="L101" s="518">
        <v>687928</v>
      </c>
      <c r="M101" s="514">
        <f t="shared" si="30"/>
        <v>0</v>
      </c>
      <c r="N101" s="518">
        <v>687928</v>
      </c>
      <c r="O101" s="514">
        <f t="shared" si="31"/>
        <v>0</v>
      </c>
      <c r="P101" s="514">
        <f>+O101-M101</f>
        <v>0</v>
      </c>
      <c r="Q101" s="269"/>
    </row>
    <row r="102" spans="1:17" ht="12.5">
      <c r="B102" s="195" t="str">
        <f t="shared" si="33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9"/>
        <v>0</v>
      </c>
      <c r="K102" s="514"/>
      <c r="L102" s="518">
        <f t="shared" ref="L102:L107" si="34">H102</f>
        <v>620529.72613879445</v>
      </c>
      <c r="M102" s="519">
        <f t="shared" si="30"/>
        <v>0</v>
      </c>
      <c r="N102" s="518">
        <f t="shared" ref="N102:N107" si="35">I102</f>
        <v>620529.72613879445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3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9"/>
        <v>0</v>
      </c>
      <c r="K103" s="514"/>
      <c r="L103" s="518">
        <f t="shared" si="34"/>
        <v>669658.98198518401</v>
      </c>
      <c r="M103" s="519">
        <f t="shared" si="30"/>
        <v>0</v>
      </c>
      <c r="N103" s="518">
        <f t="shared" si="35"/>
        <v>669658.98198518401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3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9"/>
        <v>0</v>
      </c>
      <c r="K104" s="514"/>
      <c r="L104" s="518">
        <f t="shared" si="34"/>
        <v>602110.60067638115</v>
      </c>
      <c r="M104" s="519">
        <f t="shared" si="30"/>
        <v>0</v>
      </c>
      <c r="N104" s="518">
        <f t="shared" si="35"/>
        <v>602110.60067638115</v>
      </c>
      <c r="O104" s="514">
        <f t="shared" si="31"/>
        <v>0</v>
      </c>
      <c r="P104" s="514">
        <f t="shared" si="32"/>
        <v>0</v>
      </c>
      <c r="Q104" s="269"/>
    </row>
    <row r="105" spans="1:17" ht="12.5">
      <c r="B105" s="195" t="str">
        <f t="shared" si="33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9"/>
        <v>0</v>
      </c>
      <c r="K105" s="514"/>
      <c r="L105" s="518">
        <f t="shared" si="34"/>
        <v>577567.99892876786</v>
      </c>
      <c r="M105" s="519">
        <f t="shared" si="30"/>
        <v>0</v>
      </c>
      <c r="N105" s="518">
        <f t="shared" si="35"/>
        <v>577567.99892876786</v>
      </c>
      <c r="O105" s="514">
        <f t="shared" si="31"/>
        <v>0</v>
      </c>
      <c r="P105" s="514">
        <f t="shared" si="32"/>
        <v>0</v>
      </c>
      <c r="Q105" s="269"/>
    </row>
    <row r="106" spans="1:17" ht="12.5">
      <c r="B106" s="195" t="str">
        <f t="shared" si="33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34"/>
        <v>525952.28345826664</v>
      </c>
      <c r="M106" s="519">
        <f t="shared" ref="M106:M111" si="36">IF(L106&lt;&gt;0,+H106-L106,0)</f>
        <v>0</v>
      </c>
      <c r="N106" s="518">
        <f t="shared" si="35"/>
        <v>525952.28345826664</v>
      </c>
      <c r="O106" s="514">
        <f t="shared" ref="O106:O111" si="37">IF(N106&lt;&gt;0,+I106-N106,0)</f>
        <v>0</v>
      </c>
      <c r="P106" s="514">
        <f t="shared" ref="P106:P111" si="38">+O106-M106</f>
        <v>0</v>
      </c>
      <c r="Q106" s="269"/>
    </row>
    <row r="107" spans="1:17" ht="12.5">
      <c r="B107" s="195" t="str">
        <f t="shared" si="33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34"/>
        <v>807453.34332208754</v>
      </c>
      <c r="M107" s="519">
        <f t="shared" si="36"/>
        <v>0</v>
      </c>
      <c r="N107" s="518">
        <f t="shared" si="35"/>
        <v>807453.34332208754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3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9"/>
        <v>0</v>
      </c>
      <c r="K108" s="514"/>
      <c r="L108" s="518">
        <f t="shared" ref="L108:L113" si="39">H108</f>
        <v>768962.15760486678</v>
      </c>
      <c r="M108" s="519">
        <f t="shared" si="36"/>
        <v>0</v>
      </c>
      <c r="N108" s="518">
        <f t="shared" ref="N108:N113" si="40">I108</f>
        <v>768962.15760486678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3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9"/>
        <v>0</v>
      </c>
      <c r="K109" s="514"/>
      <c r="L109" s="518">
        <f t="shared" si="39"/>
        <v>725534.65238617209</v>
      </c>
      <c r="M109" s="519">
        <f t="shared" si="36"/>
        <v>0</v>
      </c>
      <c r="N109" s="518">
        <f t="shared" si="40"/>
        <v>725534.65238617209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3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9"/>
        <v>0</v>
      </c>
      <c r="K110" s="514"/>
      <c r="L110" s="518">
        <f t="shared" si="39"/>
        <v>686766.02979709371</v>
      </c>
      <c r="M110" s="519">
        <f t="shared" si="36"/>
        <v>0</v>
      </c>
      <c r="N110" s="518">
        <f t="shared" si="40"/>
        <v>686766.02979709371</v>
      </c>
      <c r="O110" s="514">
        <f t="shared" si="37"/>
        <v>0</v>
      </c>
      <c r="P110" s="514">
        <f t="shared" si="38"/>
        <v>0</v>
      </c>
      <c r="Q110" s="269"/>
    </row>
    <row r="111" spans="1:17" ht="12.5">
      <c r="B111" s="195" t="str">
        <f t="shared" si="33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9"/>
        <v>0</v>
      </c>
      <c r="K111" s="514"/>
      <c r="L111" s="518">
        <f t="shared" si="39"/>
        <v>600473.20188958384</v>
      </c>
      <c r="M111" s="519">
        <f t="shared" si="36"/>
        <v>0</v>
      </c>
      <c r="N111" s="518">
        <f t="shared" si="40"/>
        <v>600473.20188958384</v>
      </c>
      <c r="O111" s="514">
        <f t="shared" si="37"/>
        <v>0</v>
      </c>
      <c r="P111" s="514">
        <f t="shared" si="38"/>
        <v>0</v>
      </c>
      <c r="Q111" s="269"/>
    </row>
    <row r="112" spans="1:17" ht="12.5">
      <c r="B112" s="195" t="str">
        <f t="shared" si="33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9"/>
        <v>0</v>
      </c>
      <c r="K112" s="514"/>
      <c r="L112" s="518">
        <f t="shared" si="39"/>
        <v>589171.26164273242</v>
      </c>
      <c r="M112" s="519">
        <f t="shared" ref="M112" si="41">IF(L112&lt;&gt;0,+H112-L112,0)</f>
        <v>0</v>
      </c>
      <c r="N112" s="518">
        <f t="shared" si="40"/>
        <v>589171.26164273242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3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29"/>
        <v>0</v>
      </c>
      <c r="K113" s="514"/>
      <c r="L113" s="518">
        <f t="shared" si="39"/>
        <v>580106.57633315108</v>
      </c>
      <c r="M113" s="519">
        <f t="shared" ref="M113" si="42">IF(L113&lt;&gt;0,+H113-L113,0)</f>
        <v>0</v>
      </c>
      <c r="N113" s="518">
        <f t="shared" si="40"/>
        <v>580106.57633315108</v>
      </c>
      <c r="O113" s="514">
        <f t="shared" si="31"/>
        <v>0</v>
      </c>
      <c r="P113" s="514">
        <f t="shared" si="32"/>
        <v>0</v>
      </c>
      <c r="Q113" s="269"/>
    </row>
    <row r="114" spans="2:17" ht="12.5">
      <c r="B114" s="195" t="str">
        <f t="shared" si="33"/>
        <v/>
      </c>
      <c r="C114" s="507">
        <f>IF(D93="","-",+C113+1)</f>
        <v>2021</v>
      </c>
      <c r="D114" s="508">
        <v>4055815.4592230725</v>
      </c>
      <c r="E114" s="516">
        <v>139795.29268292684</v>
      </c>
      <c r="F114" s="515">
        <v>3916020.1665401459</v>
      </c>
      <c r="G114" s="515">
        <v>3985917.8128816094</v>
      </c>
      <c r="H114" s="516">
        <v>592253.66959375609</v>
      </c>
      <c r="I114" s="510">
        <v>592253.66959375609</v>
      </c>
      <c r="J114" s="514">
        <f t="shared" si="29"/>
        <v>0</v>
      </c>
      <c r="K114" s="514"/>
      <c r="L114" s="518">
        <f t="shared" ref="L114" si="43">H114</f>
        <v>592253.66959375609</v>
      </c>
      <c r="M114" s="519">
        <f t="shared" ref="M114" si="44">IF(L114&lt;&gt;0,+H114-L114,0)</f>
        <v>0</v>
      </c>
      <c r="N114" s="518">
        <f t="shared" ref="N114" si="45">I114</f>
        <v>592253.66959375609</v>
      </c>
      <c r="O114" s="514">
        <f t="shared" si="31"/>
        <v>0</v>
      </c>
      <c r="P114" s="514">
        <f t="shared" si="32"/>
        <v>0</v>
      </c>
      <c r="Q114" s="269"/>
    </row>
    <row r="115" spans="2:17" ht="12.5">
      <c r="B115" s="195" t="str">
        <f t="shared" si="33"/>
        <v/>
      </c>
      <c r="C115" s="507">
        <f>IF(D93="","-",+C114+1)</f>
        <v>2022</v>
      </c>
      <c r="D115" s="508">
        <v>3916020.1665401459</v>
      </c>
      <c r="E115" s="516">
        <v>136466.83333333334</v>
      </c>
      <c r="F115" s="515">
        <v>3779553.3332068124</v>
      </c>
      <c r="G115" s="515">
        <v>3847786.7498734789</v>
      </c>
      <c r="H115" s="516">
        <v>588419.5654606414</v>
      </c>
      <c r="I115" s="510">
        <v>588419.5654606414</v>
      </c>
      <c r="J115" s="514">
        <f t="shared" si="29"/>
        <v>0</v>
      </c>
      <c r="K115" s="514"/>
      <c r="L115" s="518">
        <f t="shared" ref="L115" si="46">H115</f>
        <v>588419.5654606414</v>
      </c>
      <c r="M115" s="519">
        <f t="shared" ref="M115" si="47">IF(L115&lt;&gt;0,+H115-L115,0)</f>
        <v>0</v>
      </c>
      <c r="N115" s="518">
        <f t="shared" ref="N115" si="48">I115</f>
        <v>588419.5654606414</v>
      </c>
      <c r="O115" s="514">
        <f t="shared" ref="O115" si="49">IF(N115&lt;&gt;0,+I115-N115,0)</f>
        <v>0</v>
      </c>
      <c r="P115" s="514">
        <f t="shared" ref="P115" si="50">+O115-M115</f>
        <v>0</v>
      </c>
      <c r="Q115" s="269"/>
    </row>
    <row r="116" spans="2:17" ht="12.5">
      <c r="B116" s="195" t="str">
        <f t="shared" si="33"/>
        <v/>
      </c>
      <c r="C116" s="507">
        <f>IF(D93="","-",+C115+1)</f>
        <v>2023</v>
      </c>
      <c r="D116" s="374">
        <f>IF(F115+SUM(E$99:E115)=D$92,F115,D$92-SUM(E$99:E115))</f>
        <v>3779553.3332068124</v>
      </c>
      <c r="E116" s="522">
        <f>IF(+J96&lt;F115,J96,D116)</f>
        <v>130263.79545454546</v>
      </c>
      <c r="F116" s="523">
        <f t="shared" ref="F116:F130" si="51">+D116-E116</f>
        <v>3649289.537752267</v>
      </c>
      <c r="G116" s="523">
        <f t="shared" ref="G116:G130" si="52">+(F116+D116)/2</f>
        <v>3714421.4354795394</v>
      </c>
      <c r="H116" s="526">
        <f t="shared" ref="H116:H154" si="53">+J$94*G116+E116</f>
        <v>588493.6046489994</v>
      </c>
      <c r="I116" s="577">
        <f t="shared" ref="I116:I154" si="54">+J$95*G116+E116</f>
        <v>588493.6046489994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3"/>
        <v/>
      </c>
      <c r="C117" s="507">
        <f>IF(D93="","-",+C116+1)</f>
        <v>2024</v>
      </c>
      <c r="D117" s="374">
        <f>IF(F116+SUM(E$99:E116)=D$92,F116,D$92-SUM(E$99:E116))</f>
        <v>3649289.537752267</v>
      </c>
      <c r="E117" s="522">
        <f>IF(+J96&lt;F116,J96,D117)</f>
        <v>130263.79545454546</v>
      </c>
      <c r="F117" s="523">
        <f t="shared" si="51"/>
        <v>3519025.7422977216</v>
      </c>
      <c r="G117" s="523">
        <f t="shared" si="52"/>
        <v>3584157.6400249945</v>
      </c>
      <c r="H117" s="526">
        <f t="shared" si="53"/>
        <v>572423.60419995908</v>
      </c>
      <c r="I117" s="577">
        <f t="shared" si="54"/>
        <v>572423.60419995908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3"/>
        <v/>
      </c>
      <c r="C118" s="507">
        <f>IF(D93="","-",+C117+1)</f>
        <v>2025</v>
      </c>
      <c r="D118" s="374">
        <f>IF(F117+SUM(E$99:E117)=D$92,F117,D$92-SUM(E$99:E117))</f>
        <v>3519025.7422977216</v>
      </c>
      <c r="E118" s="522">
        <f>IF(+J96&lt;F117,J96,D118)</f>
        <v>130263.79545454546</v>
      </c>
      <c r="F118" s="523">
        <f t="shared" si="51"/>
        <v>3388761.9468431761</v>
      </c>
      <c r="G118" s="523">
        <f t="shared" si="52"/>
        <v>3453893.8445704486</v>
      </c>
      <c r="H118" s="526">
        <f t="shared" si="53"/>
        <v>556353.60375091853</v>
      </c>
      <c r="I118" s="577">
        <f t="shared" si="54"/>
        <v>556353.60375091853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3"/>
        <v/>
      </c>
      <c r="C119" s="507">
        <f>IF(D93="","-",+C118+1)</f>
        <v>2026</v>
      </c>
      <c r="D119" s="374">
        <f>IF(F118+SUM(E$99:E118)=D$92,F118,D$92-SUM(E$99:E118))</f>
        <v>3388761.9468431761</v>
      </c>
      <c r="E119" s="522">
        <f>IF(+J96&lt;F118,J96,D119)</f>
        <v>130263.79545454546</v>
      </c>
      <c r="F119" s="523">
        <f t="shared" si="51"/>
        <v>3258498.1513886307</v>
      </c>
      <c r="G119" s="523">
        <f t="shared" si="52"/>
        <v>3323630.0491159037</v>
      </c>
      <c r="H119" s="526">
        <f t="shared" si="53"/>
        <v>540283.60330187809</v>
      </c>
      <c r="I119" s="577">
        <f t="shared" si="54"/>
        <v>540283.60330187809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3"/>
        <v/>
      </c>
      <c r="C120" s="507">
        <f>IF(D93="","-",+C119+1)</f>
        <v>2027</v>
      </c>
      <c r="D120" s="374">
        <f>IF(F119+SUM(E$99:E119)=D$92,F119,D$92-SUM(E$99:E119))</f>
        <v>3258498.1513886307</v>
      </c>
      <c r="E120" s="522">
        <f>IF(+J96&lt;F119,J96,D120)</f>
        <v>130263.79545454546</v>
      </c>
      <c r="F120" s="523">
        <f t="shared" si="51"/>
        <v>3128234.3559340853</v>
      </c>
      <c r="G120" s="523">
        <f t="shared" si="52"/>
        <v>3193366.2536613578</v>
      </c>
      <c r="H120" s="526">
        <f t="shared" si="53"/>
        <v>524213.60285283759</v>
      </c>
      <c r="I120" s="577">
        <f t="shared" si="54"/>
        <v>524213.60285283759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3"/>
        <v/>
      </c>
      <c r="C121" s="507">
        <f>IF(D93="","-",+C120+1)</f>
        <v>2028</v>
      </c>
      <c r="D121" s="374">
        <f>IF(F120+SUM(E$99:E120)=D$92,F120,D$92-SUM(E$99:E120))</f>
        <v>3128234.3559340853</v>
      </c>
      <c r="E121" s="522">
        <f>IF(+J96&lt;F120,J96,D121)</f>
        <v>130263.79545454546</v>
      </c>
      <c r="F121" s="523">
        <f t="shared" si="51"/>
        <v>2997970.5604795399</v>
      </c>
      <c r="G121" s="523">
        <f t="shared" si="52"/>
        <v>3063102.4582068129</v>
      </c>
      <c r="H121" s="526">
        <f t="shared" si="53"/>
        <v>508143.60240379721</v>
      </c>
      <c r="I121" s="577">
        <f t="shared" si="54"/>
        <v>508143.60240379721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3"/>
        <v/>
      </c>
      <c r="C122" s="507">
        <f>IF(D93="","-",+C121+1)</f>
        <v>2029</v>
      </c>
      <c r="D122" s="374">
        <f>IF(F121+SUM(E$99:E121)=D$92,F121,D$92-SUM(E$99:E121))</f>
        <v>2997970.5604795399</v>
      </c>
      <c r="E122" s="522">
        <f>IF(+J96&lt;F121,J96,D122)</f>
        <v>130263.79545454546</v>
      </c>
      <c r="F122" s="523">
        <f t="shared" si="51"/>
        <v>2867706.7650249945</v>
      </c>
      <c r="G122" s="523">
        <f t="shared" si="52"/>
        <v>2932838.662752267</v>
      </c>
      <c r="H122" s="526">
        <f t="shared" si="53"/>
        <v>492073.60195475665</v>
      </c>
      <c r="I122" s="577">
        <f t="shared" si="54"/>
        <v>492073.60195475665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3"/>
        <v/>
      </c>
      <c r="C123" s="507">
        <f>IF(D93="","-",+C122+1)</f>
        <v>2030</v>
      </c>
      <c r="D123" s="374">
        <f>IF(F122+SUM(E$99:E122)=D$92,F122,D$92-SUM(E$99:E122))</f>
        <v>2867706.7650249945</v>
      </c>
      <c r="E123" s="522">
        <f>IF(+J96&lt;F122,J96,D123)</f>
        <v>130263.79545454546</v>
      </c>
      <c r="F123" s="523">
        <f t="shared" si="51"/>
        <v>2737442.9695704491</v>
      </c>
      <c r="G123" s="523">
        <f t="shared" si="52"/>
        <v>2802574.867297722</v>
      </c>
      <c r="H123" s="526">
        <f t="shared" si="53"/>
        <v>476003.60150571627</v>
      </c>
      <c r="I123" s="577">
        <f t="shared" si="54"/>
        <v>476003.60150571627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3"/>
        <v/>
      </c>
      <c r="C124" s="507">
        <f>IF(D93="","-",+C123+1)</f>
        <v>2031</v>
      </c>
      <c r="D124" s="374">
        <f>IF(F123+SUM(E$99:E123)=D$92,F123,D$92-SUM(E$99:E123))</f>
        <v>2737442.9695704491</v>
      </c>
      <c r="E124" s="522">
        <f>IF(+J96&lt;F123,J96,D124)</f>
        <v>130263.79545454546</v>
      </c>
      <c r="F124" s="523">
        <f t="shared" si="51"/>
        <v>2607179.1741159037</v>
      </c>
      <c r="G124" s="523">
        <f t="shared" si="52"/>
        <v>2672311.0718431761</v>
      </c>
      <c r="H124" s="526">
        <f t="shared" si="53"/>
        <v>459933.60105667572</v>
      </c>
      <c r="I124" s="577">
        <f t="shared" si="54"/>
        <v>459933.60105667572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3"/>
        <v/>
      </c>
      <c r="C125" s="507">
        <f>IF(D93="","-",+C124+1)</f>
        <v>2032</v>
      </c>
      <c r="D125" s="374">
        <f>IF(F124+SUM(E$99:E124)=D$92,F124,D$92-SUM(E$99:E124))</f>
        <v>2607179.1741159037</v>
      </c>
      <c r="E125" s="522">
        <f>IF(+J96&lt;F124,J96,D125)</f>
        <v>130263.79545454546</v>
      </c>
      <c r="F125" s="523">
        <f t="shared" si="51"/>
        <v>2476915.3786613583</v>
      </c>
      <c r="G125" s="523">
        <f t="shared" si="52"/>
        <v>2542047.2763886312</v>
      </c>
      <c r="H125" s="526">
        <f t="shared" si="53"/>
        <v>443863.60060763534</v>
      </c>
      <c r="I125" s="577">
        <f t="shared" si="54"/>
        <v>443863.60060763534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3"/>
        <v/>
      </c>
      <c r="C126" s="507">
        <f>IF(D93="","-",+C125+1)</f>
        <v>2033</v>
      </c>
      <c r="D126" s="374">
        <f>IF(F125+SUM(E$99:E125)=D$92,F125,D$92-SUM(E$99:E125))</f>
        <v>2476915.3786613583</v>
      </c>
      <c r="E126" s="522">
        <f>IF(+J96&lt;F125,J96,D126)</f>
        <v>130263.79545454546</v>
      </c>
      <c r="F126" s="523">
        <f t="shared" si="51"/>
        <v>2346651.5832068129</v>
      </c>
      <c r="G126" s="523">
        <f t="shared" si="52"/>
        <v>2411783.4809340853</v>
      </c>
      <c r="H126" s="526">
        <f t="shared" si="53"/>
        <v>427793.60015859484</v>
      </c>
      <c r="I126" s="577">
        <f t="shared" si="54"/>
        <v>427793.60015859484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3"/>
        <v/>
      </c>
      <c r="C127" s="507">
        <f>IF(D93="","-",+C126+1)</f>
        <v>2034</v>
      </c>
      <c r="D127" s="374">
        <f>IF(F126+SUM(E$99:E126)=D$92,F126,D$92-SUM(E$99:E126))</f>
        <v>2346651.5832068129</v>
      </c>
      <c r="E127" s="522">
        <f>IF(+J96&lt;F126,J96,D127)</f>
        <v>130263.79545454546</v>
      </c>
      <c r="F127" s="523">
        <f t="shared" si="51"/>
        <v>2216387.7877522674</v>
      </c>
      <c r="G127" s="523">
        <f t="shared" si="52"/>
        <v>2281519.6854795404</v>
      </c>
      <c r="H127" s="526">
        <f t="shared" si="53"/>
        <v>411723.5997095544</v>
      </c>
      <c r="I127" s="577">
        <f t="shared" si="54"/>
        <v>411723.5997095544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3"/>
        <v/>
      </c>
      <c r="C128" s="507">
        <f>IF(D93="","-",+C127+1)</f>
        <v>2035</v>
      </c>
      <c r="D128" s="374">
        <f>IF(F127+SUM(E$99:E127)=D$92,F127,D$92-SUM(E$99:E127))</f>
        <v>2216387.7877522674</v>
      </c>
      <c r="E128" s="522">
        <f>IF(+J96&lt;F127,J96,D128)</f>
        <v>130263.79545454546</v>
      </c>
      <c r="F128" s="523">
        <f t="shared" si="51"/>
        <v>2086123.992297722</v>
      </c>
      <c r="G128" s="523">
        <f t="shared" si="52"/>
        <v>2151255.8900249945</v>
      </c>
      <c r="H128" s="526">
        <f t="shared" si="53"/>
        <v>395653.5992605139</v>
      </c>
      <c r="I128" s="577">
        <f t="shared" si="54"/>
        <v>395653.5992605139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3"/>
        <v/>
      </c>
      <c r="C129" s="507">
        <f>IF(D93="","-",+C128+1)</f>
        <v>2036</v>
      </c>
      <c r="D129" s="374">
        <f>IF(F128+SUM(E$99:E128)=D$92,F128,D$92-SUM(E$99:E128))</f>
        <v>2086123.992297722</v>
      </c>
      <c r="E129" s="522">
        <f>IF(+J96&lt;F128,J96,D129)</f>
        <v>130263.79545454546</v>
      </c>
      <c r="F129" s="523">
        <f t="shared" si="51"/>
        <v>1955860.1968431766</v>
      </c>
      <c r="G129" s="523">
        <f t="shared" si="52"/>
        <v>2020992.0945704493</v>
      </c>
      <c r="H129" s="526">
        <f t="shared" si="53"/>
        <v>379583.59881147341</v>
      </c>
      <c r="I129" s="577">
        <f t="shared" si="54"/>
        <v>379583.59881147341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3"/>
        <v/>
      </c>
      <c r="C130" s="507">
        <f>IF(D93="","-",+C129+1)</f>
        <v>2037</v>
      </c>
      <c r="D130" s="374">
        <f>IF(F129+SUM(E$99:E129)=D$92,F129,D$92-SUM(E$99:E129))</f>
        <v>1955860.1968431766</v>
      </c>
      <c r="E130" s="522">
        <f>IF(+J96&lt;F129,J96,D130)</f>
        <v>130263.79545454546</v>
      </c>
      <c r="F130" s="523">
        <f t="shared" si="51"/>
        <v>1825596.4013886312</v>
      </c>
      <c r="G130" s="523">
        <f t="shared" si="52"/>
        <v>1890728.2991159039</v>
      </c>
      <c r="H130" s="526">
        <f t="shared" si="53"/>
        <v>363513.59836243297</v>
      </c>
      <c r="I130" s="577">
        <f t="shared" si="54"/>
        <v>363513.59836243297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3"/>
        <v/>
      </c>
      <c r="C131" s="507">
        <f>IF(D93="","-",+C130+1)</f>
        <v>2038</v>
      </c>
      <c r="D131" s="374">
        <f>IF(F130+SUM(E$99:E130)=D$92,F130,D$92-SUM(E$99:E130))</f>
        <v>1825596.4013886312</v>
      </c>
      <c r="E131" s="522">
        <f>IF(+J96&lt;F130,J96,D131)</f>
        <v>130263.79545454546</v>
      </c>
      <c r="F131" s="523">
        <f t="shared" ref="F131:F154" si="55">+D131-E131</f>
        <v>1695332.6059340858</v>
      </c>
      <c r="G131" s="523">
        <f t="shared" ref="G131:G154" si="56">+(F131+D131)/2</f>
        <v>1760464.5036613585</v>
      </c>
      <c r="H131" s="526">
        <f t="shared" si="53"/>
        <v>347443.59791339253</v>
      </c>
      <c r="I131" s="577">
        <f t="shared" si="54"/>
        <v>347443.59791339253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3"/>
        <v/>
      </c>
      <c r="C132" s="507">
        <f>IF(D93="","-",+C131+1)</f>
        <v>2039</v>
      </c>
      <c r="D132" s="374">
        <f>IF(F131+SUM(E$99:E131)=D$92,F131,D$92-SUM(E$99:E131))</f>
        <v>1695332.6059340858</v>
      </c>
      <c r="E132" s="522">
        <f>IF(+J96&lt;F131,J96,D132)</f>
        <v>130263.79545454546</v>
      </c>
      <c r="F132" s="523">
        <f t="shared" si="55"/>
        <v>1565068.8104795404</v>
      </c>
      <c r="G132" s="523">
        <f t="shared" si="56"/>
        <v>1630200.7082068131</v>
      </c>
      <c r="H132" s="526">
        <f t="shared" si="53"/>
        <v>331373.59746435203</v>
      </c>
      <c r="I132" s="577">
        <f t="shared" si="54"/>
        <v>331373.59746435203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3"/>
        <v/>
      </c>
      <c r="C133" s="507">
        <f>IF(D93="","-",+C132+1)</f>
        <v>2040</v>
      </c>
      <c r="D133" s="374">
        <f>IF(F132+SUM(E$99:E132)=D$92,F132,D$92-SUM(E$99:E132))</f>
        <v>1565068.8104795404</v>
      </c>
      <c r="E133" s="522">
        <f>IF(+J96&lt;F132,J96,D133)</f>
        <v>130263.79545454546</v>
      </c>
      <c r="F133" s="523">
        <f t="shared" si="55"/>
        <v>1434805.015024995</v>
      </c>
      <c r="G133" s="523">
        <f t="shared" si="56"/>
        <v>1499936.9127522677</v>
      </c>
      <c r="H133" s="526">
        <f t="shared" si="53"/>
        <v>315303.59701531159</v>
      </c>
      <c r="I133" s="577">
        <f t="shared" si="54"/>
        <v>315303.59701531159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3"/>
        <v/>
      </c>
      <c r="C134" s="507">
        <f>IF(D93="","-",+C133+1)</f>
        <v>2041</v>
      </c>
      <c r="D134" s="374">
        <f>IF(F133+SUM(E$99:E133)=D$92,F133,D$92-SUM(E$99:E133))</f>
        <v>1434805.015024995</v>
      </c>
      <c r="E134" s="522">
        <f>IF(+J96&lt;F133,J96,D134)</f>
        <v>130263.79545454546</v>
      </c>
      <c r="F134" s="523">
        <f t="shared" si="55"/>
        <v>1304541.2195704496</v>
      </c>
      <c r="G134" s="523">
        <f t="shared" si="56"/>
        <v>1369673.1172977223</v>
      </c>
      <c r="H134" s="526">
        <f t="shared" si="53"/>
        <v>299233.5965662711</v>
      </c>
      <c r="I134" s="577">
        <f t="shared" si="54"/>
        <v>299233.5965662711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3"/>
        <v/>
      </c>
      <c r="C135" s="507">
        <f>IF(D93="","-",+C134+1)</f>
        <v>2042</v>
      </c>
      <c r="D135" s="374">
        <f>IF(F134+SUM(E$99:E134)=D$92,F134,D$92-SUM(E$99:E134))</f>
        <v>1304541.2195704496</v>
      </c>
      <c r="E135" s="522">
        <f>IF(+J96&lt;F134,J96,D135)</f>
        <v>130263.79545454546</v>
      </c>
      <c r="F135" s="523">
        <f t="shared" si="55"/>
        <v>1174277.4241159041</v>
      </c>
      <c r="G135" s="523">
        <f t="shared" si="56"/>
        <v>1239409.3218431768</v>
      </c>
      <c r="H135" s="526">
        <f t="shared" si="53"/>
        <v>283163.59611723066</v>
      </c>
      <c r="I135" s="577">
        <f t="shared" si="54"/>
        <v>283163.59611723066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3"/>
        <v/>
      </c>
      <c r="C136" s="507">
        <f>IF(D93="","-",+C135+1)</f>
        <v>2043</v>
      </c>
      <c r="D136" s="374">
        <f>IF(F135+SUM(E$99:E135)=D$92,F135,D$92-SUM(E$99:E135))</f>
        <v>1174277.4241159041</v>
      </c>
      <c r="E136" s="522">
        <f>IF(+J96&lt;F135,J96,D136)</f>
        <v>130263.79545454546</v>
      </c>
      <c r="F136" s="523">
        <f t="shared" si="55"/>
        <v>1044013.6286613587</v>
      </c>
      <c r="G136" s="523">
        <f t="shared" si="56"/>
        <v>1109145.5263886314</v>
      </c>
      <c r="H136" s="526">
        <f t="shared" si="53"/>
        <v>267093.59566819016</v>
      </c>
      <c r="I136" s="577">
        <f t="shared" si="54"/>
        <v>267093.59566819016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3"/>
        <v/>
      </c>
      <c r="C137" s="507">
        <f>IF(D93="","-",+C136+1)</f>
        <v>2044</v>
      </c>
      <c r="D137" s="374">
        <f>IF(F136+SUM(E$99:E136)=D$92,F136,D$92-SUM(E$99:E136))</f>
        <v>1044013.6286613587</v>
      </c>
      <c r="E137" s="522">
        <f>IF(+J96&lt;F136,J96,D137)</f>
        <v>130263.79545454546</v>
      </c>
      <c r="F137" s="523">
        <f t="shared" si="55"/>
        <v>913749.83320681332</v>
      </c>
      <c r="G137" s="523">
        <f t="shared" si="56"/>
        <v>978881.73093408602</v>
      </c>
      <c r="H137" s="526">
        <f t="shared" si="53"/>
        <v>251023.59521914972</v>
      </c>
      <c r="I137" s="577">
        <f t="shared" si="54"/>
        <v>251023.59521914972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3"/>
        <v/>
      </c>
      <c r="C138" s="507">
        <f>IF(D93="","-",+C137+1)</f>
        <v>2045</v>
      </c>
      <c r="D138" s="374">
        <f>IF(F137+SUM(E$99:E137)=D$92,F137,D$92-SUM(E$99:E137))</f>
        <v>913749.83320681332</v>
      </c>
      <c r="E138" s="522">
        <f>IF(+J96&lt;F137,J96,D138)</f>
        <v>130263.79545454546</v>
      </c>
      <c r="F138" s="523">
        <f t="shared" si="55"/>
        <v>783486.0377522679</v>
      </c>
      <c r="G138" s="523">
        <f t="shared" si="56"/>
        <v>848617.93547954061</v>
      </c>
      <c r="H138" s="526">
        <f t="shared" si="53"/>
        <v>234953.59477010925</v>
      </c>
      <c r="I138" s="577">
        <f t="shared" si="54"/>
        <v>234953.59477010925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3"/>
        <v/>
      </c>
      <c r="C139" s="507">
        <f>IF(D93="","-",+C138+1)</f>
        <v>2046</v>
      </c>
      <c r="D139" s="374">
        <f>IF(F138+SUM(E$99:E138)=D$92,F138,D$92-SUM(E$99:E138))</f>
        <v>783486.0377522679</v>
      </c>
      <c r="E139" s="522">
        <f>IF(+J96&lt;F138,J96,D139)</f>
        <v>130263.79545454546</v>
      </c>
      <c r="F139" s="523">
        <f t="shared" si="55"/>
        <v>653222.24229772249</v>
      </c>
      <c r="G139" s="523">
        <f t="shared" si="56"/>
        <v>718354.1400249952</v>
      </c>
      <c r="H139" s="526">
        <f t="shared" si="53"/>
        <v>218883.59432106878</v>
      </c>
      <c r="I139" s="577">
        <f t="shared" si="54"/>
        <v>218883.59432106878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3"/>
        <v/>
      </c>
      <c r="C140" s="507">
        <f>IF(D93="","-",+C139+1)</f>
        <v>2047</v>
      </c>
      <c r="D140" s="374">
        <f>IF(F139+SUM(E$99:E139)=D$92,F139,D$92-SUM(E$99:E139))</f>
        <v>653222.24229772249</v>
      </c>
      <c r="E140" s="522">
        <f>IF(+J96&lt;F139,J96,D140)</f>
        <v>130263.79545454546</v>
      </c>
      <c r="F140" s="523">
        <f t="shared" si="55"/>
        <v>522958.44684317702</v>
      </c>
      <c r="G140" s="523">
        <f t="shared" si="56"/>
        <v>588090.34457044979</v>
      </c>
      <c r="H140" s="526">
        <f t="shared" si="53"/>
        <v>202813.59387202832</v>
      </c>
      <c r="I140" s="577">
        <f t="shared" si="54"/>
        <v>202813.59387202832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3"/>
        <v/>
      </c>
      <c r="C141" s="507">
        <f>IF(D93="","-",+C140+1)</f>
        <v>2048</v>
      </c>
      <c r="D141" s="374">
        <f>IF(F140+SUM(E$99:E140)=D$92,F140,D$92-SUM(E$99:E140))</f>
        <v>522958.44684317702</v>
      </c>
      <c r="E141" s="522">
        <f>IF(+J96&lt;F140,J96,D141)</f>
        <v>130263.79545454546</v>
      </c>
      <c r="F141" s="523">
        <f t="shared" si="55"/>
        <v>392694.65138863155</v>
      </c>
      <c r="G141" s="523">
        <f t="shared" si="56"/>
        <v>457826.54911590426</v>
      </c>
      <c r="H141" s="526">
        <f t="shared" si="53"/>
        <v>186743.59342298785</v>
      </c>
      <c r="I141" s="577">
        <f t="shared" si="54"/>
        <v>186743.59342298785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3"/>
        <v/>
      </c>
      <c r="C142" s="507">
        <f>IF(D93="","-",+C141+1)</f>
        <v>2049</v>
      </c>
      <c r="D142" s="374">
        <f>IF(F141+SUM(E$99:E141)=D$92,F141,D$92-SUM(E$99:E141))</f>
        <v>392694.65138863155</v>
      </c>
      <c r="E142" s="522">
        <f>IF(+J96&lt;F141,J96,D142)</f>
        <v>130263.79545454546</v>
      </c>
      <c r="F142" s="523">
        <f t="shared" si="55"/>
        <v>262430.85593408608</v>
      </c>
      <c r="G142" s="523">
        <f t="shared" si="56"/>
        <v>327562.75366135885</v>
      </c>
      <c r="H142" s="526">
        <f t="shared" si="53"/>
        <v>170673.59297394738</v>
      </c>
      <c r="I142" s="577">
        <f t="shared" si="54"/>
        <v>170673.59297394738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3"/>
        <v/>
      </c>
      <c r="C143" s="507">
        <f>IF(D93="","-",+C142+1)</f>
        <v>2050</v>
      </c>
      <c r="D143" s="374">
        <f>IF(F142+SUM(E$99:E142)=D$92,F142,D$92-SUM(E$99:E142))</f>
        <v>262430.85593408608</v>
      </c>
      <c r="E143" s="522">
        <f>IF(+J96&lt;F142,J96,D143)</f>
        <v>130263.79545454546</v>
      </c>
      <c r="F143" s="523">
        <f t="shared" si="55"/>
        <v>132167.06047954061</v>
      </c>
      <c r="G143" s="523">
        <f t="shared" si="56"/>
        <v>197298.95820681335</v>
      </c>
      <c r="H143" s="526">
        <f t="shared" si="53"/>
        <v>154603.59252490691</v>
      </c>
      <c r="I143" s="577">
        <f t="shared" si="54"/>
        <v>154603.59252490691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3"/>
        <v/>
      </c>
      <c r="C144" s="507">
        <f>IF(D93="","-",+C143+1)</f>
        <v>2051</v>
      </c>
      <c r="D144" s="374">
        <f>IF(F143+SUM(E$99:E143)=D$92,F143,D$92-SUM(E$99:E143))</f>
        <v>132167.06047954061</v>
      </c>
      <c r="E144" s="522">
        <f>IF(+J96&lt;F143,J96,D144)</f>
        <v>130263.79545454546</v>
      </c>
      <c r="F144" s="523">
        <f t="shared" si="55"/>
        <v>1903.2650249951548</v>
      </c>
      <c r="G144" s="523">
        <f t="shared" si="56"/>
        <v>67035.162752267875</v>
      </c>
      <c r="H144" s="526">
        <f t="shared" si="53"/>
        <v>138533.59207586641</v>
      </c>
      <c r="I144" s="577">
        <f t="shared" si="54"/>
        <v>138533.59207586641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3"/>
        <v>IU</v>
      </c>
      <c r="C145" s="507">
        <f>IF(D93="","-",+C144+1)</f>
        <v>2052</v>
      </c>
      <c r="D145" s="374">
        <f>IF(F144+SUM(E$99:E144)=D$92,F144,D$92-SUM(E$99:E144))</f>
        <v>1903.2650249898434</v>
      </c>
      <c r="E145" s="522">
        <f>IF(+J96&lt;F144,J96,D145)</f>
        <v>1903.2650249898434</v>
      </c>
      <c r="F145" s="523">
        <f t="shared" si="55"/>
        <v>0</v>
      </c>
      <c r="G145" s="523">
        <f t="shared" si="56"/>
        <v>951.63251249492168</v>
      </c>
      <c r="H145" s="526">
        <f t="shared" si="53"/>
        <v>2020.6632233898829</v>
      </c>
      <c r="I145" s="577">
        <f t="shared" si="54"/>
        <v>2020.6632233898829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3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3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3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3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3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3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3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3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3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5731607</v>
      </c>
      <c r="F155" s="375"/>
      <c r="G155" s="375"/>
      <c r="H155" s="375">
        <f>SUM(H99:H154)</f>
        <v>21163197.06495142</v>
      </c>
      <c r="I155" s="375">
        <f>SUM(I99:I154)</f>
        <v>21163197.06495142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67" zoomScaleNormal="100" zoomScaleSheetLayoutView="75" workbookViewId="0">
      <selection activeCell="D92" sqref="D9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8544.5366116396999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8544.5366116396999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478"/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173">
        <v>63080.986219092796</v>
      </c>
      <c r="E28" s="609">
        <v>1992.7073170731708</v>
      </c>
      <c r="F28" s="173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173">
        <v>61088.278902019629</v>
      </c>
      <c r="E29" s="609">
        <v>1992.7073170731708</v>
      </c>
      <c r="F29" s="173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7">
        <f>IF(D11="","-",+C29+1)</f>
        <v>2020</v>
      </c>
      <c r="D30" s="173">
        <v>59095.571584946461</v>
      </c>
      <c r="E30" s="609">
        <v>1992.7073170731708</v>
      </c>
      <c r="F30" s="173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>IU</v>
      </c>
      <c r="C31" s="507">
        <f>IF(D11="","-",+C30+1)</f>
        <v>2021</v>
      </c>
      <c r="D31" s="173">
        <v>57195.548329132529</v>
      </c>
      <c r="E31" s="609">
        <v>1945.2619047619048</v>
      </c>
      <c r="F31" s="173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>IU</v>
      </c>
      <c r="C32" s="507">
        <f>IF(D11="","-",+C31+1)</f>
        <v>2022</v>
      </c>
      <c r="D32" s="173">
        <v>55157.602363111408</v>
      </c>
      <c r="E32" s="609">
        <v>1945.2619047619048</v>
      </c>
      <c r="F32" s="173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173">
        <v>53212.340458349499</v>
      </c>
      <c r="E33" s="609">
        <v>1945.2619047619048</v>
      </c>
      <c r="F33" s="173">
        <v>51267.078553587591</v>
      </c>
      <c r="G33" s="609">
        <v>8544.5366116396999</v>
      </c>
      <c r="H33" s="610">
        <v>8544.5366116396999</v>
      </c>
      <c r="I33" s="511">
        <f t="shared" si="0"/>
        <v>0</v>
      </c>
      <c r="J33" s="511"/>
      <c r="K33" s="518">
        <f t="shared" ref="K33" si="19">G33</f>
        <v>8544.5366116396999</v>
      </c>
      <c r="L33" s="519">
        <f t="shared" ref="L33" si="20">IF(K33&lt;&gt;0,+G33-K33,0)</f>
        <v>0</v>
      </c>
      <c r="M33" s="518">
        <f t="shared" ref="M33" si="21">H33</f>
        <v>8544.5366116396999</v>
      </c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51267.078553587591</v>
      </c>
      <c r="E34" s="522">
        <f>IF(+I14&lt;F33,I14,D34)</f>
        <v>1945.2619047619048</v>
      </c>
      <c r="F34" s="523">
        <f t="shared" ref="F34:F48" si="22">+D34-E34</f>
        <v>49321.816648825683</v>
      </c>
      <c r="G34" s="524">
        <f t="shared" ref="G34:G72" si="23">+I$12*((D34+F34)/2)+E34</f>
        <v>7600.5756435124922</v>
      </c>
      <c r="H34" s="491">
        <f t="shared" ref="H34:H72" si="24">+I$13*((D34+F34)/2)+E34</f>
        <v>7600.5756435124922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49321.816648825683</v>
      </c>
      <c r="E35" s="522">
        <f>IF(+I14&lt;F34,I14,D35)</f>
        <v>1945.2619047619048</v>
      </c>
      <c r="F35" s="523">
        <f t="shared" si="22"/>
        <v>47376.554744063775</v>
      </c>
      <c r="G35" s="524">
        <f t="shared" si="23"/>
        <v>7381.8424254304982</v>
      </c>
      <c r="H35" s="491">
        <f t="shared" si="24"/>
        <v>7381.8424254304982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47376.554744063775</v>
      </c>
      <c r="E36" s="522">
        <f>IF(+I14&lt;F35,I14,D36)</f>
        <v>1945.2619047619048</v>
      </c>
      <c r="F36" s="523">
        <f t="shared" si="22"/>
        <v>45431.292839301866</v>
      </c>
      <c r="G36" s="524">
        <f t="shared" si="23"/>
        <v>7163.1092073485042</v>
      </c>
      <c r="H36" s="491">
        <f t="shared" si="24"/>
        <v>7163.1092073485042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45431.292839301866</v>
      </c>
      <c r="E37" s="522">
        <f>IF(+I14&lt;F36,I14,D37)</f>
        <v>1945.2619047619048</v>
      </c>
      <c r="F37" s="523">
        <f t="shared" si="22"/>
        <v>43486.030934539958</v>
      </c>
      <c r="G37" s="524">
        <f t="shared" si="23"/>
        <v>6944.3759892665103</v>
      </c>
      <c r="H37" s="491">
        <f t="shared" si="24"/>
        <v>6944.3759892665103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43486.030934539958</v>
      </c>
      <c r="E38" s="522">
        <f>IF(+I14&lt;F37,I14,D38)</f>
        <v>1945.2619047619048</v>
      </c>
      <c r="F38" s="523">
        <f t="shared" si="22"/>
        <v>41540.76902977805</v>
      </c>
      <c r="G38" s="524">
        <f t="shared" si="23"/>
        <v>6725.6427711845154</v>
      </c>
      <c r="H38" s="491">
        <f t="shared" si="24"/>
        <v>6725.6427711845154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41540.76902977805</v>
      </c>
      <c r="E39" s="522">
        <f>IF(+I14&lt;F38,I14,D39)</f>
        <v>1945.2619047619048</v>
      </c>
      <c r="F39" s="523">
        <f t="shared" si="22"/>
        <v>39595.507125016142</v>
      </c>
      <c r="G39" s="524">
        <f t="shared" si="23"/>
        <v>6506.9095531025214</v>
      </c>
      <c r="H39" s="491">
        <f t="shared" si="24"/>
        <v>6506.9095531025214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39595.507125016142</v>
      </c>
      <c r="E40" s="522">
        <f>IF(+I14&lt;F39,I14,D40)</f>
        <v>1945.2619047619048</v>
      </c>
      <c r="F40" s="523">
        <f t="shared" si="22"/>
        <v>37650.245220254234</v>
      </c>
      <c r="G40" s="524">
        <f t="shared" si="23"/>
        <v>6288.1763350205274</v>
      </c>
      <c r="H40" s="491">
        <f t="shared" si="24"/>
        <v>6288.1763350205274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37650.245220254234</v>
      </c>
      <c r="E41" s="522">
        <f>IF(+I14&lt;F40,I14,D41)</f>
        <v>1945.2619047619048</v>
      </c>
      <c r="F41" s="523">
        <f t="shared" si="22"/>
        <v>35704.983315492325</v>
      </c>
      <c r="G41" s="524">
        <f t="shared" si="23"/>
        <v>6069.4431169385334</v>
      </c>
      <c r="H41" s="491">
        <f t="shared" si="24"/>
        <v>6069.4431169385334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35704.983315492325</v>
      </c>
      <c r="E42" s="522">
        <f>IF(+I14&lt;F41,I14,D42)</f>
        <v>1945.2619047619048</v>
      </c>
      <c r="F42" s="523">
        <f t="shared" si="22"/>
        <v>33759.721410730417</v>
      </c>
      <c r="G42" s="524">
        <f t="shared" si="23"/>
        <v>5850.7098988565394</v>
      </c>
      <c r="H42" s="491">
        <f t="shared" si="24"/>
        <v>5850.7098988565394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33759.721410730417</v>
      </c>
      <c r="E43" s="522">
        <f>IF(+I14&lt;F42,I14,D43)</f>
        <v>1945.2619047619048</v>
      </c>
      <c r="F43" s="523">
        <f t="shared" si="22"/>
        <v>31814.459505968513</v>
      </c>
      <c r="G43" s="524">
        <f t="shared" si="23"/>
        <v>5631.9766807745455</v>
      </c>
      <c r="H43" s="491">
        <f t="shared" si="24"/>
        <v>5631.9766807745455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31814.459505968513</v>
      </c>
      <c r="E44" s="522">
        <f>IF(+I14&lt;F43,I14,D44)</f>
        <v>1945.2619047619048</v>
      </c>
      <c r="F44" s="523">
        <f t="shared" si="22"/>
        <v>29869.197601206608</v>
      </c>
      <c r="G44" s="524">
        <f t="shared" si="23"/>
        <v>5413.2434626925524</v>
      </c>
      <c r="H44" s="491">
        <f t="shared" si="24"/>
        <v>5413.2434626925524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29869.197601206608</v>
      </c>
      <c r="E45" s="522">
        <f>IF(+I14&lt;F44,I14,D45)</f>
        <v>1945.2619047619048</v>
      </c>
      <c r="F45" s="523">
        <f t="shared" si="22"/>
        <v>27923.935696444703</v>
      </c>
      <c r="G45" s="524">
        <f t="shared" si="23"/>
        <v>5194.5102446105584</v>
      </c>
      <c r="H45" s="491">
        <f t="shared" si="24"/>
        <v>5194.5102446105584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27923.935696444703</v>
      </c>
      <c r="E46" s="522">
        <f>IF(+I14&lt;F45,I14,D46)</f>
        <v>1945.2619047619048</v>
      </c>
      <c r="F46" s="523">
        <f t="shared" si="22"/>
        <v>25978.673791682799</v>
      </c>
      <c r="G46" s="524">
        <f t="shared" si="23"/>
        <v>4975.7770265285644</v>
      </c>
      <c r="H46" s="491">
        <f t="shared" si="24"/>
        <v>4975.7770265285644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25978.673791682799</v>
      </c>
      <c r="E47" s="522">
        <f>IF(+I14&lt;F46,I14,D47)</f>
        <v>1945.2619047619048</v>
      </c>
      <c r="F47" s="523">
        <f t="shared" si="22"/>
        <v>24033.411886920894</v>
      </c>
      <c r="G47" s="524">
        <f t="shared" si="23"/>
        <v>4757.0438084465704</v>
      </c>
      <c r="H47" s="491">
        <f t="shared" si="24"/>
        <v>4757.0438084465704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24033.411886920894</v>
      </c>
      <c r="E48" s="522">
        <f>IF(+I14&lt;F47,I14,D48)</f>
        <v>1945.2619047619048</v>
      </c>
      <c r="F48" s="523">
        <f t="shared" si="22"/>
        <v>22088.14998215899</v>
      </c>
      <c r="G48" s="524">
        <f t="shared" si="23"/>
        <v>4538.3105903645774</v>
      </c>
      <c r="H48" s="491">
        <f t="shared" si="24"/>
        <v>4538.3105903645774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22088.14998215899</v>
      </c>
      <c r="E49" s="522">
        <f>IF(+I14&lt;F48,I14,D49)</f>
        <v>1945.2619047619048</v>
      </c>
      <c r="F49" s="523">
        <f t="shared" ref="F49:F72" si="25">+D49-E49</f>
        <v>20142.888077397085</v>
      </c>
      <c r="G49" s="524">
        <f t="shared" si="23"/>
        <v>4319.5773722825834</v>
      </c>
      <c r="H49" s="491">
        <f t="shared" si="24"/>
        <v>4319.5773722825834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20142.888077397085</v>
      </c>
      <c r="E50" s="522">
        <f>IF(+I14&lt;F49,I14,D50)</f>
        <v>1945.2619047619048</v>
      </c>
      <c r="F50" s="523">
        <f t="shared" si="25"/>
        <v>18197.62617263518</v>
      </c>
      <c r="G50" s="524">
        <f t="shared" si="23"/>
        <v>4100.8441542005903</v>
      </c>
      <c r="H50" s="491">
        <f t="shared" si="24"/>
        <v>4100.8441542005903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18197.62617263518</v>
      </c>
      <c r="E51" s="522">
        <f>IF(+I14&lt;F50,I14,D51)</f>
        <v>1945.2619047619048</v>
      </c>
      <c r="F51" s="523">
        <f t="shared" si="25"/>
        <v>16252.364267873276</v>
      </c>
      <c r="G51" s="524">
        <f t="shared" si="23"/>
        <v>3882.1109361185959</v>
      </c>
      <c r="H51" s="491">
        <f t="shared" si="24"/>
        <v>3882.1109361185959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16252.364267873276</v>
      </c>
      <c r="E52" s="522">
        <f>IF(+I14&lt;F51,I14,D52)</f>
        <v>1945.2619047619048</v>
      </c>
      <c r="F52" s="523">
        <f t="shared" si="25"/>
        <v>14307.102363111371</v>
      </c>
      <c r="G52" s="524">
        <f t="shared" si="23"/>
        <v>3663.3777180366023</v>
      </c>
      <c r="H52" s="491">
        <f t="shared" si="24"/>
        <v>3663.3777180366023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14307.102363111371</v>
      </c>
      <c r="E53" s="522">
        <f>IF(+I14&lt;F52,I14,D53)</f>
        <v>1945.2619047619048</v>
      </c>
      <c r="F53" s="523">
        <f t="shared" si="25"/>
        <v>12361.840458349467</v>
      </c>
      <c r="G53" s="524">
        <f t="shared" si="23"/>
        <v>3444.6444999546084</v>
      </c>
      <c r="H53" s="491">
        <f t="shared" si="24"/>
        <v>3444.6444999546084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12361.840458349467</v>
      </c>
      <c r="E54" s="522">
        <f>IF(+I14&lt;F53,I14,D54)</f>
        <v>1945.2619047619048</v>
      </c>
      <c r="F54" s="523">
        <f t="shared" si="25"/>
        <v>10416.578553587562</v>
      </c>
      <c r="G54" s="524">
        <f t="shared" si="23"/>
        <v>3225.9112818726153</v>
      </c>
      <c r="H54" s="491">
        <f t="shared" si="24"/>
        <v>3225.9112818726153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10416.578553587562</v>
      </c>
      <c r="E55" s="522">
        <f>IF(+I14&lt;F54,I14,D55)</f>
        <v>1945.2619047619048</v>
      </c>
      <c r="F55" s="523">
        <f t="shared" si="25"/>
        <v>8471.3166488256575</v>
      </c>
      <c r="G55" s="524">
        <f t="shared" si="23"/>
        <v>3007.1780637906213</v>
      </c>
      <c r="H55" s="491">
        <f t="shared" si="24"/>
        <v>3007.1780637906213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8471.3166488256575</v>
      </c>
      <c r="E56" s="522">
        <f>IF(+I14&lt;F55,I14,D56)</f>
        <v>1945.2619047619048</v>
      </c>
      <c r="F56" s="523">
        <f t="shared" si="25"/>
        <v>6526.0547440637529</v>
      </c>
      <c r="G56" s="524">
        <f t="shared" si="23"/>
        <v>2788.4448457086273</v>
      </c>
      <c r="H56" s="491">
        <f t="shared" si="24"/>
        <v>2788.4448457086273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6526.0547440637529</v>
      </c>
      <c r="E57" s="522">
        <f>IF(+I14&lt;F56,I14,D57)</f>
        <v>1945.2619047619048</v>
      </c>
      <c r="F57" s="523">
        <f t="shared" si="25"/>
        <v>4580.7928393018483</v>
      </c>
      <c r="G57" s="524">
        <f t="shared" si="23"/>
        <v>2569.7116276266338</v>
      </c>
      <c r="H57" s="491">
        <f t="shared" si="24"/>
        <v>2569.7116276266338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4580.7928393018483</v>
      </c>
      <c r="E58" s="522">
        <f>IF(+I14&lt;F57,I14,D58)</f>
        <v>1945.2619047619048</v>
      </c>
      <c r="F58" s="523">
        <f t="shared" si="25"/>
        <v>2635.5309345399437</v>
      </c>
      <c r="G58" s="524">
        <f t="shared" si="23"/>
        <v>2350.9784095446403</v>
      </c>
      <c r="H58" s="491">
        <f t="shared" si="24"/>
        <v>2350.9784095446403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2635.5309345399437</v>
      </c>
      <c r="E59" s="522">
        <f>IF(+I14&lt;F58,I14,D59)</f>
        <v>1945.2619047619048</v>
      </c>
      <c r="F59" s="523">
        <f t="shared" si="25"/>
        <v>690.26902977803888</v>
      </c>
      <c r="G59" s="524">
        <f t="shared" si="23"/>
        <v>2132.2451914626463</v>
      </c>
      <c r="H59" s="491">
        <f t="shared" si="24"/>
        <v>2132.2451914626463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690.26902977803888</v>
      </c>
      <c r="E60" s="522">
        <f>IF(+I14&lt;F59,I14,D60)</f>
        <v>690.26902977803888</v>
      </c>
      <c r="F60" s="523">
        <f t="shared" si="25"/>
        <v>0</v>
      </c>
      <c r="G60" s="524">
        <f t="shared" si="23"/>
        <v>729.07736860791124</v>
      </c>
      <c r="H60" s="491">
        <f t="shared" si="24"/>
        <v>729.07736860791124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4">
        <f t="shared" si="23"/>
        <v>0</v>
      </c>
      <c r="H61" s="491">
        <f t="shared" si="24"/>
        <v>0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4">
        <f t="shared" si="23"/>
        <v>0</v>
      </c>
      <c r="H62" s="491">
        <f t="shared" si="24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4">
        <f t="shared" si="23"/>
        <v>0</v>
      </c>
      <c r="H63" s="491">
        <f t="shared" si="24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4">
        <f t="shared" si="23"/>
        <v>0</v>
      </c>
      <c r="H64" s="491">
        <f t="shared" si="24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4">
        <f t="shared" si="23"/>
        <v>0</v>
      </c>
      <c r="H65" s="491">
        <f t="shared" si="24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4">
        <f t="shared" si="23"/>
        <v>0</v>
      </c>
      <c r="H66" s="491">
        <f t="shared" si="24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4">
        <f t="shared" si="23"/>
        <v>0</v>
      </c>
      <c r="H67" s="491">
        <f t="shared" si="24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4">
        <f t="shared" si="23"/>
        <v>0</v>
      </c>
      <c r="H68" s="491">
        <f t="shared" si="24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4">
        <f t="shared" si="23"/>
        <v>0</v>
      </c>
      <c r="H69" s="491">
        <f t="shared" si="24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4">
        <f t="shared" si="23"/>
        <v>0</v>
      </c>
      <c r="H70" s="491">
        <f t="shared" si="24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4">
        <f t="shared" si="23"/>
        <v>0</v>
      </c>
      <c r="H71" s="491">
        <f t="shared" si="24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28">
        <f t="shared" si="23"/>
        <v>0</v>
      </c>
      <c r="H72" s="528">
        <f t="shared" si="24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294292.77165836468</v>
      </c>
      <c r="H73" s="375">
        <f>SUM(H17:H72)</f>
        <v>294292.77165836468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8544.5366116396999</v>
      </c>
      <c r="N87" s="546">
        <f>IF(J92&lt;D11,0,VLOOKUP(J92,C17:O72,11))</f>
        <v>8544.5366116396999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8343.7194539321899</v>
      </c>
      <c r="N88" s="550">
        <f>IF(J92&lt;D11,0,VLOOKUP(J92,C99:P154,7))</f>
        <v>8343.7194539321899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-200.81715770750998</v>
      </c>
      <c r="N89" s="555">
        <f>+N88-N87</f>
        <v>-200.81715770750998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f>D10</f>
        <v>81701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1856.840909090909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30">+I99-H99</f>
        <v>0</v>
      </c>
      <c r="K99" s="514"/>
      <c r="L99" s="512">
        <v>0</v>
      </c>
      <c r="M99" s="513">
        <f t="shared" ref="M99:M130" si="31">IF(L99&lt;&gt;0,+H99-L99,0)</f>
        <v>0</v>
      </c>
      <c r="N99" s="512">
        <v>0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30"/>
        <v>0</v>
      </c>
      <c r="K100" s="514"/>
      <c r="L100" s="518">
        <v>10006</v>
      </c>
      <c r="M100" s="514">
        <f t="shared" si="31"/>
        <v>0</v>
      </c>
      <c r="N100" s="518">
        <v>10006</v>
      </c>
      <c r="O100" s="514">
        <f t="shared" si="32"/>
        <v>0</v>
      </c>
      <c r="P100" s="514">
        <f t="shared" si="33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34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30"/>
        <v>0</v>
      </c>
      <c r="K101" s="514"/>
      <c r="L101" s="518">
        <f t="shared" ref="L101:L106" si="35">H101</f>
        <v>8972.4855002204786</v>
      </c>
      <c r="M101" s="519">
        <f t="shared" si="31"/>
        <v>0</v>
      </c>
      <c r="N101" s="518">
        <f t="shared" ref="N101:N106" si="36">I101</f>
        <v>8972.4855002204786</v>
      </c>
      <c r="O101" s="514">
        <f t="shared" si="32"/>
        <v>0</v>
      </c>
      <c r="P101" s="514">
        <f t="shared" si="33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34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30"/>
        <v>0</v>
      </c>
      <c r="K102" s="514"/>
      <c r="L102" s="518">
        <f t="shared" si="35"/>
        <v>14837.671154363743</v>
      </c>
      <c r="M102" s="519">
        <f t="shared" si="31"/>
        <v>0</v>
      </c>
      <c r="N102" s="518">
        <f t="shared" si="36"/>
        <v>14837.671154363743</v>
      </c>
      <c r="O102" s="514">
        <f t="shared" si="32"/>
        <v>0</v>
      </c>
      <c r="P102" s="514">
        <f t="shared" si="33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34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30"/>
        <v>0</v>
      </c>
      <c r="K103" s="514"/>
      <c r="L103" s="518">
        <f t="shared" si="35"/>
        <v>13349.876325445057</v>
      </c>
      <c r="M103" s="519">
        <f t="shared" si="31"/>
        <v>0</v>
      </c>
      <c r="N103" s="518">
        <f t="shared" si="36"/>
        <v>13349.876325445057</v>
      </c>
      <c r="O103" s="514">
        <f t="shared" si="32"/>
        <v>0</v>
      </c>
      <c r="P103" s="514">
        <f t="shared" si="33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34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30"/>
        <v>0</v>
      </c>
      <c r="K104" s="514"/>
      <c r="L104" s="518">
        <f t="shared" si="35"/>
        <v>12818.97009538296</v>
      </c>
      <c r="M104" s="519">
        <f t="shared" si="31"/>
        <v>0</v>
      </c>
      <c r="N104" s="518">
        <f t="shared" si="36"/>
        <v>12818.97009538296</v>
      </c>
      <c r="O104" s="514">
        <f t="shared" si="32"/>
        <v>0</v>
      </c>
      <c r="P104" s="514">
        <f t="shared" si="33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34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35"/>
        <v>11679.251522399856</v>
      </c>
      <c r="M105" s="519">
        <f t="shared" ref="M105:M110" si="37">IF(L105&lt;&gt;0,+H105-L105,0)</f>
        <v>0</v>
      </c>
      <c r="N105" s="518">
        <f t="shared" si="36"/>
        <v>11679.251522399856</v>
      </c>
      <c r="O105" s="514">
        <f t="shared" ref="O105:O110" si="38">IF(N105&lt;&gt;0,+I105-N105,0)</f>
        <v>0</v>
      </c>
      <c r="P105" s="514">
        <f t="shared" ref="P105:P110" si="39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34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35"/>
        <v>11460.298583288852</v>
      </c>
      <c r="M106" s="519">
        <f t="shared" si="37"/>
        <v>0</v>
      </c>
      <c r="N106" s="518">
        <f t="shared" si="36"/>
        <v>11460.298583288852</v>
      </c>
      <c r="O106" s="514">
        <f t="shared" si="38"/>
        <v>0</v>
      </c>
      <c r="P106" s="514">
        <f t="shared" si="39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34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30"/>
        <v>0</v>
      </c>
      <c r="K107" s="514"/>
      <c r="L107" s="518">
        <f t="shared" ref="L107:L112" si="40">H107</f>
        <v>10913.140814685254</v>
      </c>
      <c r="M107" s="519">
        <f t="shared" si="37"/>
        <v>0</v>
      </c>
      <c r="N107" s="518">
        <f t="shared" ref="N107:N112" si="41">I107</f>
        <v>10913.140814685254</v>
      </c>
      <c r="O107" s="514">
        <f t="shared" si="38"/>
        <v>0</v>
      </c>
      <c r="P107" s="514">
        <f t="shared" si="39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34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30"/>
        <v>0</v>
      </c>
      <c r="K108" s="514"/>
      <c r="L108" s="518">
        <f t="shared" si="40"/>
        <v>10295.860457941419</v>
      </c>
      <c r="M108" s="519">
        <f t="shared" si="37"/>
        <v>0</v>
      </c>
      <c r="N108" s="518">
        <f t="shared" si="41"/>
        <v>10295.860457941419</v>
      </c>
      <c r="O108" s="514">
        <f t="shared" si="38"/>
        <v>0</v>
      </c>
      <c r="P108" s="514">
        <f t="shared" si="39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34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30"/>
        <v>0</v>
      </c>
      <c r="K109" s="514"/>
      <c r="L109" s="518">
        <f t="shared" si="40"/>
        <v>9745.2303003311172</v>
      </c>
      <c r="M109" s="519">
        <f t="shared" si="37"/>
        <v>0</v>
      </c>
      <c r="N109" s="518">
        <f t="shared" si="41"/>
        <v>9745.2303003311172</v>
      </c>
      <c r="O109" s="514">
        <f t="shared" si="38"/>
        <v>0</v>
      </c>
      <c r="P109" s="514">
        <f t="shared" si="39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34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30"/>
        <v>0</v>
      </c>
      <c r="K110" s="514"/>
      <c r="L110" s="518">
        <f t="shared" si="40"/>
        <v>8520.9525094527817</v>
      </c>
      <c r="M110" s="519">
        <f t="shared" si="37"/>
        <v>0</v>
      </c>
      <c r="N110" s="518">
        <f t="shared" si="41"/>
        <v>8520.9525094527817</v>
      </c>
      <c r="O110" s="514">
        <f t="shared" si="38"/>
        <v>0</v>
      </c>
      <c r="P110" s="514">
        <f t="shared" si="39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34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30"/>
        <v>0</v>
      </c>
      <c r="K111" s="514"/>
      <c r="L111" s="518">
        <f t="shared" si="40"/>
        <v>8359.3262482635964</v>
      </c>
      <c r="M111" s="519">
        <f t="shared" ref="M111" si="42">IF(L111&lt;&gt;0,+H111-L111,0)</f>
        <v>0</v>
      </c>
      <c r="N111" s="518">
        <f t="shared" si="41"/>
        <v>8359.3262482635964</v>
      </c>
      <c r="O111" s="514">
        <f t="shared" si="32"/>
        <v>0</v>
      </c>
      <c r="P111" s="514">
        <f t="shared" si="33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34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30"/>
        <v>0</v>
      </c>
      <c r="K112" s="514"/>
      <c r="L112" s="518">
        <f t="shared" si="40"/>
        <v>8229.9197146067363</v>
      </c>
      <c r="M112" s="519">
        <f t="shared" ref="M112" si="43">IF(L112&lt;&gt;0,+H112-L112,0)</f>
        <v>0</v>
      </c>
      <c r="N112" s="518">
        <f t="shared" si="41"/>
        <v>8229.9197146067363</v>
      </c>
      <c r="O112" s="514">
        <f t="shared" si="32"/>
        <v>0</v>
      </c>
      <c r="P112" s="514">
        <f t="shared" si="33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34"/>
        <v/>
      </c>
      <c r="C113" s="507">
        <f>IF(D93="","-",+C112+1)</f>
        <v>2021</v>
      </c>
      <c r="D113" s="508">
        <v>57449.177248993132</v>
      </c>
      <c r="E113" s="516">
        <v>1992.7073170731708</v>
      </c>
      <c r="F113" s="515">
        <v>55456.469931919964</v>
      </c>
      <c r="G113" s="515">
        <v>56452.823590456552</v>
      </c>
      <c r="H113" s="516">
        <v>8400.9059134474937</v>
      </c>
      <c r="I113" s="510">
        <v>8400.9059134474937</v>
      </c>
      <c r="J113" s="514">
        <f t="shared" si="30"/>
        <v>0</v>
      </c>
      <c r="K113" s="514"/>
      <c r="L113" s="518">
        <f t="shared" ref="L113" si="44">H113</f>
        <v>8400.9059134474937</v>
      </c>
      <c r="M113" s="519">
        <f t="shared" ref="M113" si="45">IF(L113&lt;&gt;0,+H113-L113,0)</f>
        <v>0</v>
      </c>
      <c r="N113" s="518">
        <f t="shared" ref="N113" si="46">I113</f>
        <v>8400.9059134474937</v>
      </c>
      <c r="O113" s="514">
        <f t="shared" si="32"/>
        <v>0</v>
      </c>
      <c r="P113" s="514">
        <f t="shared" si="33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34"/>
        <v/>
      </c>
      <c r="C114" s="507">
        <f>IF(D93="","-",+C113+1)</f>
        <v>2022</v>
      </c>
      <c r="D114" s="508">
        <v>55456.469931919964</v>
      </c>
      <c r="E114" s="516">
        <v>1945.2619047619048</v>
      </c>
      <c r="F114" s="515">
        <v>53511.208027158056</v>
      </c>
      <c r="G114" s="515">
        <v>54483.83897953901</v>
      </c>
      <c r="H114" s="516">
        <v>8344.8161119685956</v>
      </c>
      <c r="I114" s="510">
        <v>8344.8161119685956</v>
      </c>
      <c r="J114" s="514">
        <f t="shared" si="30"/>
        <v>0</v>
      </c>
      <c r="K114" s="514"/>
      <c r="L114" s="518">
        <f t="shared" ref="L114" si="47">H114</f>
        <v>8344.8161119685956</v>
      </c>
      <c r="M114" s="519">
        <f t="shared" ref="M114" si="48">IF(L114&lt;&gt;0,+H114-L114,0)</f>
        <v>0</v>
      </c>
      <c r="N114" s="518">
        <f t="shared" ref="N114" si="49">I114</f>
        <v>8344.8161119685956</v>
      </c>
      <c r="O114" s="514">
        <f t="shared" ref="O114" si="50">IF(N114&lt;&gt;0,+I114-N114,0)</f>
        <v>0</v>
      </c>
      <c r="P114" s="514">
        <f t="shared" ref="P114" si="51">+O114-M114</f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34"/>
        <v/>
      </c>
      <c r="C115" s="507">
        <f>IF(D93="","-",+C114+1)</f>
        <v>2023</v>
      </c>
      <c r="D115" s="374">
        <f>IF(F114+SUM(E$99:E114)=D$92,F114,D$92-SUM(E$99:E114))</f>
        <v>53511.208027158056</v>
      </c>
      <c r="E115" s="522">
        <f>IF(+J96&lt;F114,J96,D115)</f>
        <v>1856.840909090909</v>
      </c>
      <c r="F115" s="523">
        <f t="shared" ref="F115:F130" si="52">+D115-E115</f>
        <v>51654.367118067144</v>
      </c>
      <c r="G115" s="523">
        <f t="shared" ref="G115:G130" si="53">+(F115+D115)/2</f>
        <v>52582.7875726126</v>
      </c>
      <c r="H115" s="526">
        <f t="shared" ref="H115:H154" si="54">+J$94*G115+E115</f>
        <v>8343.7194539321899</v>
      </c>
      <c r="I115" s="577">
        <f t="shared" ref="I115:I154" si="55">+J$95*G115+E115</f>
        <v>8343.7194539321899</v>
      </c>
      <c r="J115" s="514">
        <f t="shared" si="30"/>
        <v>0</v>
      </c>
      <c r="K115" s="514"/>
      <c r="L115" s="525"/>
      <c r="M115" s="514">
        <f t="shared" si="31"/>
        <v>0</v>
      </c>
      <c r="N115" s="525"/>
      <c r="O115" s="514">
        <f t="shared" si="32"/>
        <v>0</v>
      </c>
      <c r="P115" s="514">
        <f t="shared" si="33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34"/>
        <v/>
      </c>
      <c r="C116" s="507">
        <f>IF(D93="","-",+C115+1)</f>
        <v>2024</v>
      </c>
      <c r="D116" s="374">
        <f>IF(F115+SUM(E$99:E115)=D$92,F115,D$92-SUM(E$99:E115))</f>
        <v>51654.367118067144</v>
      </c>
      <c r="E116" s="522">
        <f>IF(+J96&lt;F115,J96,D116)</f>
        <v>1856.840909090909</v>
      </c>
      <c r="F116" s="523">
        <f t="shared" si="52"/>
        <v>49797.526208976233</v>
      </c>
      <c r="G116" s="523">
        <f t="shared" si="53"/>
        <v>50725.946663521689</v>
      </c>
      <c r="H116" s="526">
        <f t="shared" si="54"/>
        <v>8114.6501707997186</v>
      </c>
      <c r="I116" s="577">
        <f t="shared" si="55"/>
        <v>8114.6501707997186</v>
      </c>
      <c r="J116" s="514">
        <f t="shared" si="30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34"/>
        <v/>
      </c>
      <c r="C117" s="507">
        <f>IF(D93="","-",+C116+1)</f>
        <v>2025</v>
      </c>
      <c r="D117" s="374">
        <f>IF(F116+SUM(E$99:E116)=D$92,F116,D$92-SUM(E$99:E116))</f>
        <v>49797.526208976233</v>
      </c>
      <c r="E117" s="522">
        <f>IF(+J96&lt;F116,J96,D117)</f>
        <v>1856.840909090909</v>
      </c>
      <c r="F117" s="523">
        <f t="shared" si="52"/>
        <v>47940.685299885321</v>
      </c>
      <c r="G117" s="523">
        <f t="shared" si="53"/>
        <v>48869.105754430777</v>
      </c>
      <c r="H117" s="526">
        <f t="shared" si="54"/>
        <v>7885.5808876672472</v>
      </c>
      <c r="I117" s="577">
        <f t="shared" si="55"/>
        <v>7885.5808876672472</v>
      </c>
      <c r="J117" s="514">
        <f t="shared" si="30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34"/>
        <v/>
      </c>
      <c r="C118" s="507">
        <f>IF(D93="","-",+C117+1)</f>
        <v>2026</v>
      </c>
      <c r="D118" s="374">
        <f>IF(F117+SUM(E$99:E117)=D$92,F117,D$92-SUM(E$99:E117))</f>
        <v>47940.685299885321</v>
      </c>
      <c r="E118" s="522">
        <f>IF(+J96&lt;F117,J96,D118)</f>
        <v>1856.840909090909</v>
      </c>
      <c r="F118" s="523">
        <f t="shared" si="52"/>
        <v>46083.844390794409</v>
      </c>
      <c r="G118" s="523">
        <f t="shared" si="53"/>
        <v>47012.264845339865</v>
      </c>
      <c r="H118" s="526">
        <f t="shared" si="54"/>
        <v>7656.511604534775</v>
      </c>
      <c r="I118" s="577">
        <f t="shared" si="55"/>
        <v>7656.511604534775</v>
      </c>
      <c r="J118" s="514">
        <f t="shared" si="30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34"/>
        <v/>
      </c>
      <c r="C119" s="507">
        <f>IF(D93="","-",+C118+1)</f>
        <v>2027</v>
      </c>
      <c r="D119" s="374">
        <f>IF(F118+SUM(E$99:E118)=D$92,F118,D$92-SUM(E$99:E118))</f>
        <v>46083.844390794409</v>
      </c>
      <c r="E119" s="522">
        <f>IF(+J96&lt;F118,J96,D119)</f>
        <v>1856.840909090909</v>
      </c>
      <c r="F119" s="523">
        <f t="shared" si="52"/>
        <v>44227.003481703498</v>
      </c>
      <c r="G119" s="523">
        <f t="shared" si="53"/>
        <v>45155.423936248953</v>
      </c>
      <c r="H119" s="526">
        <f t="shared" si="54"/>
        <v>7427.4423214023036</v>
      </c>
      <c r="I119" s="577">
        <f t="shared" si="55"/>
        <v>7427.4423214023036</v>
      </c>
      <c r="J119" s="514">
        <f t="shared" si="30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34"/>
        <v/>
      </c>
      <c r="C120" s="507">
        <f>IF(D93="","-",+C119+1)</f>
        <v>2028</v>
      </c>
      <c r="D120" s="374">
        <f>IF(F119+SUM(E$99:E119)=D$92,F119,D$92-SUM(E$99:E119))</f>
        <v>44227.003481703498</v>
      </c>
      <c r="E120" s="522">
        <f>IF(+J96&lt;F119,J96,D120)</f>
        <v>1856.840909090909</v>
      </c>
      <c r="F120" s="523">
        <f t="shared" si="52"/>
        <v>42370.162572612586</v>
      </c>
      <c r="G120" s="523">
        <f t="shared" si="53"/>
        <v>43298.583027158042</v>
      </c>
      <c r="H120" s="526">
        <f t="shared" si="54"/>
        <v>7198.3730382698313</v>
      </c>
      <c r="I120" s="577">
        <f t="shared" si="55"/>
        <v>7198.3730382698313</v>
      </c>
      <c r="J120" s="514">
        <f t="shared" si="30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34"/>
        <v/>
      </c>
      <c r="C121" s="507">
        <f>IF(D93="","-",+C120+1)</f>
        <v>2029</v>
      </c>
      <c r="D121" s="374">
        <f>IF(F120+SUM(E$99:E120)=D$92,F120,D$92-SUM(E$99:E120))</f>
        <v>42370.162572612586</v>
      </c>
      <c r="E121" s="522">
        <f>IF(+J96&lt;F120,J96,D121)</f>
        <v>1856.840909090909</v>
      </c>
      <c r="F121" s="523">
        <f t="shared" si="52"/>
        <v>40513.321663521674</v>
      </c>
      <c r="G121" s="523">
        <f t="shared" si="53"/>
        <v>41441.74211806713</v>
      </c>
      <c r="H121" s="526">
        <f t="shared" si="54"/>
        <v>6969.30375513736</v>
      </c>
      <c r="I121" s="577">
        <f t="shared" si="55"/>
        <v>6969.30375513736</v>
      </c>
      <c r="J121" s="514">
        <f t="shared" si="30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34"/>
        <v/>
      </c>
      <c r="C122" s="507">
        <f>IF(D93="","-",+C121+1)</f>
        <v>2030</v>
      </c>
      <c r="D122" s="374">
        <f>IF(F121+SUM(E$99:E121)=D$92,F121,D$92-SUM(E$99:E121))</f>
        <v>40513.321663521674</v>
      </c>
      <c r="E122" s="522">
        <f>IF(+J96&lt;F121,J96,D122)</f>
        <v>1856.840909090909</v>
      </c>
      <c r="F122" s="523">
        <f t="shared" si="52"/>
        <v>38656.480754430762</v>
      </c>
      <c r="G122" s="523">
        <f t="shared" si="53"/>
        <v>39584.901208976218</v>
      </c>
      <c r="H122" s="526">
        <f t="shared" si="54"/>
        <v>6740.2344720048877</v>
      </c>
      <c r="I122" s="577">
        <f t="shared" si="55"/>
        <v>6740.2344720048877</v>
      </c>
      <c r="J122" s="514">
        <f t="shared" si="30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34"/>
        <v/>
      </c>
      <c r="C123" s="507">
        <f>IF(D93="","-",+C122+1)</f>
        <v>2031</v>
      </c>
      <c r="D123" s="374">
        <f>IF(F122+SUM(E$99:E122)=D$92,F122,D$92-SUM(E$99:E122))</f>
        <v>38656.480754430762</v>
      </c>
      <c r="E123" s="522">
        <f>IF(+J96&lt;F122,J96,D123)</f>
        <v>1856.840909090909</v>
      </c>
      <c r="F123" s="523">
        <f t="shared" si="52"/>
        <v>36799.639845339851</v>
      </c>
      <c r="G123" s="523">
        <f t="shared" si="53"/>
        <v>37728.060299885306</v>
      </c>
      <c r="H123" s="526">
        <f t="shared" si="54"/>
        <v>6511.1651888724164</v>
      </c>
      <c r="I123" s="577">
        <f t="shared" si="55"/>
        <v>6511.1651888724164</v>
      </c>
      <c r="J123" s="514">
        <f t="shared" si="30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34"/>
        <v/>
      </c>
      <c r="C124" s="507">
        <f>IF(D93="","-",+C123+1)</f>
        <v>2032</v>
      </c>
      <c r="D124" s="374">
        <f>IF(F123+SUM(E$99:E123)=D$92,F123,D$92-SUM(E$99:E123))</f>
        <v>36799.639845339851</v>
      </c>
      <c r="E124" s="522">
        <f>IF(+J96&lt;F123,J96,D124)</f>
        <v>1856.840909090909</v>
      </c>
      <c r="F124" s="523">
        <f t="shared" si="52"/>
        <v>34942.798936248939</v>
      </c>
      <c r="G124" s="523">
        <f t="shared" si="53"/>
        <v>35871.219390794395</v>
      </c>
      <c r="H124" s="526">
        <f t="shared" si="54"/>
        <v>6282.0959057399441</v>
      </c>
      <c r="I124" s="577">
        <f t="shared" si="55"/>
        <v>6282.0959057399441</v>
      </c>
      <c r="J124" s="514">
        <f t="shared" si="30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34"/>
        <v/>
      </c>
      <c r="C125" s="507">
        <f>IF(D93="","-",+C124+1)</f>
        <v>2033</v>
      </c>
      <c r="D125" s="374">
        <f>IF(F124+SUM(E$99:E124)=D$92,F124,D$92-SUM(E$99:E124))</f>
        <v>34942.798936248939</v>
      </c>
      <c r="E125" s="522">
        <f>IF(+J96&lt;F124,J96,D125)</f>
        <v>1856.840909090909</v>
      </c>
      <c r="F125" s="523">
        <f t="shared" si="52"/>
        <v>33085.958027158027</v>
      </c>
      <c r="G125" s="523">
        <f t="shared" si="53"/>
        <v>34014.378481703483</v>
      </c>
      <c r="H125" s="526">
        <f t="shared" si="54"/>
        <v>6053.0266226074727</v>
      </c>
      <c r="I125" s="577">
        <f t="shared" si="55"/>
        <v>6053.0266226074727</v>
      </c>
      <c r="J125" s="514">
        <f t="shared" si="30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34"/>
        <v/>
      </c>
      <c r="C126" s="507">
        <f>IF(D93="","-",+C125+1)</f>
        <v>2034</v>
      </c>
      <c r="D126" s="374">
        <f>IF(F125+SUM(E$99:E125)=D$92,F125,D$92-SUM(E$99:E125))</f>
        <v>33085.958027158027</v>
      </c>
      <c r="E126" s="522">
        <f>IF(+J96&lt;F125,J96,D126)</f>
        <v>1856.840909090909</v>
      </c>
      <c r="F126" s="523">
        <f t="shared" si="52"/>
        <v>31229.117118067119</v>
      </c>
      <c r="G126" s="523">
        <f t="shared" si="53"/>
        <v>32157.537572612571</v>
      </c>
      <c r="H126" s="526">
        <f t="shared" si="54"/>
        <v>5823.9573394750005</v>
      </c>
      <c r="I126" s="577">
        <f t="shared" si="55"/>
        <v>5823.9573394750005</v>
      </c>
      <c r="J126" s="514">
        <f t="shared" si="30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34"/>
        <v/>
      </c>
      <c r="C127" s="507">
        <f>IF(D93="","-",+C126+1)</f>
        <v>2035</v>
      </c>
      <c r="D127" s="374">
        <f>IF(F126+SUM(E$99:E126)=D$92,F126,D$92-SUM(E$99:E126))</f>
        <v>31229.117118067119</v>
      </c>
      <c r="E127" s="522">
        <f>IF(+J96&lt;F126,J96,D127)</f>
        <v>1856.840909090909</v>
      </c>
      <c r="F127" s="523">
        <f t="shared" si="52"/>
        <v>29372.276208976211</v>
      </c>
      <c r="G127" s="523">
        <f t="shared" si="53"/>
        <v>30300.696663521667</v>
      </c>
      <c r="H127" s="526">
        <f t="shared" si="54"/>
        <v>5594.88805634253</v>
      </c>
      <c r="I127" s="577">
        <f t="shared" si="55"/>
        <v>5594.88805634253</v>
      </c>
      <c r="J127" s="514">
        <f t="shared" si="30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34"/>
        <v/>
      </c>
      <c r="C128" s="507">
        <f>IF(D93="","-",+C127+1)</f>
        <v>2036</v>
      </c>
      <c r="D128" s="374">
        <f>IF(F127+SUM(E$99:E127)=D$92,F127,D$92-SUM(E$99:E127))</f>
        <v>29372.276208976211</v>
      </c>
      <c r="E128" s="522">
        <f>IF(+J96&lt;F127,J96,D128)</f>
        <v>1856.840909090909</v>
      </c>
      <c r="F128" s="523">
        <f t="shared" si="52"/>
        <v>27515.435299885303</v>
      </c>
      <c r="G128" s="523">
        <f t="shared" si="53"/>
        <v>28443.855754430755</v>
      </c>
      <c r="H128" s="526">
        <f t="shared" si="54"/>
        <v>5365.8187732100578</v>
      </c>
      <c r="I128" s="577">
        <f t="shared" si="55"/>
        <v>5365.8187732100578</v>
      </c>
      <c r="J128" s="514">
        <f t="shared" si="30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34"/>
        <v/>
      </c>
      <c r="C129" s="507">
        <f>IF(D93="","-",+C128+1)</f>
        <v>2037</v>
      </c>
      <c r="D129" s="374">
        <f>IF(F128+SUM(E$99:E128)=D$92,F128,D$92-SUM(E$99:E128))</f>
        <v>27515.435299885303</v>
      </c>
      <c r="E129" s="522">
        <f>IF(+J96&lt;F128,J96,D129)</f>
        <v>1856.840909090909</v>
      </c>
      <c r="F129" s="523">
        <f t="shared" si="52"/>
        <v>25658.594390794395</v>
      </c>
      <c r="G129" s="523">
        <f t="shared" si="53"/>
        <v>26587.014845339851</v>
      </c>
      <c r="H129" s="526">
        <f t="shared" si="54"/>
        <v>5136.7494900775873</v>
      </c>
      <c r="I129" s="577">
        <f t="shared" si="55"/>
        <v>5136.7494900775873</v>
      </c>
      <c r="J129" s="514">
        <f t="shared" si="30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34"/>
        <v/>
      </c>
      <c r="C130" s="507">
        <f>IF(D93="","-",+C129+1)</f>
        <v>2038</v>
      </c>
      <c r="D130" s="374">
        <f>IF(F129+SUM(E$99:E129)=D$92,F129,D$92-SUM(E$99:E129))</f>
        <v>25658.594390794395</v>
      </c>
      <c r="E130" s="522">
        <f>IF(+J96&lt;F129,J96,D130)</f>
        <v>1856.840909090909</v>
      </c>
      <c r="F130" s="523">
        <f t="shared" si="52"/>
        <v>23801.753481703487</v>
      </c>
      <c r="G130" s="523">
        <f t="shared" si="53"/>
        <v>24730.173936248939</v>
      </c>
      <c r="H130" s="526">
        <f t="shared" si="54"/>
        <v>4907.6802069451151</v>
      </c>
      <c r="I130" s="577">
        <f t="shared" si="55"/>
        <v>4907.6802069451151</v>
      </c>
      <c r="J130" s="514">
        <f t="shared" si="30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34"/>
        <v/>
      </c>
      <c r="C131" s="507">
        <f>IF(D93="","-",+C130+1)</f>
        <v>2039</v>
      </c>
      <c r="D131" s="374">
        <f>IF(F130+SUM(E$99:E130)=D$92,F130,D$92-SUM(E$99:E130))</f>
        <v>23801.753481703487</v>
      </c>
      <c r="E131" s="522">
        <f>IF(+J96&lt;F130,J96,D131)</f>
        <v>1856.840909090909</v>
      </c>
      <c r="F131" s="523">
        <f t="shared" ref="F131:F154" si="56">+D131-E131</f>
        <v>21944.912572612579</v>
      </c>
      <c r="G131" s="523">
        <f t="shared" ref="G131:G154" si="57">+(F131+D131)/2</f>
        <v>22873.333027158034</v>
      </c>
      <c r="H131" s="526">
        <f t="shared" si="54"/>
        <v>4678.6109238126446</v>
      </c>
      <c r="I131" s="577">
        <f t="shared" si="55"/>
        <v>4678.6109238126446</v>
      </c>
      <c r="J131" s="514">
        <f t="shared" ref="J131:J154" si="58">+I131-H131</f>
        <v>0</v>
      </c>
      <c r="K131" s="514"/>
      <c r="L131" s="525"/>
      <c r="M131" s="514">
        <f t="shared" ref="M131:M154" si="59">IF(L131&lt;&gt;0,+H131-L131,0)</f>
        <v>0</v>
      </c>
      <c r="N131" s="525"/>
      <c r="O131" s="514">
        <f t="shared" ref="O131:O154" si="60">IF(N131&lt;&gt;0,+I131-N131,0)</f>
        <v>0</v>
      </c>
      <c r="P131" s="514">
        <f t="shared" ref="P131:P154" si="61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34"/>
        <v/>
      </c>
      <c r="C132" s="507">
        <f>IF(D93="","-",+C131+1)</f>
        <v>2040</v>
      </c>
      <c r="D132" s="374">
        <f>IF(F131+SUM(E$99:E131)=D$92,F131,D$92-SUM(E$99:E131))</f>
        <v>21944.912572612579</v>
      </c>
      <c r="E132" s="522">
        <f>IF(+J96&lt;F131,J96,D132)</f>
        <v>1856.840909090909</v>
      </c>
      <c r="F132" s="523">
        <f t="shared" si="56"/>
        <v>20088.07166352167</v>
      </c>
      <c r="G132" s="523">
        <f t="shared" si="57"/>
        <v>21016.492118067123</v>
      </c>
      <c r="H132" s="526">
        <f t="shared" si="54"/>
        <v>4449.5416406801723</v>
      </c>
      <c r="I132" s="577">
        <f t="shared" si="55"/>
        <v>4449.5416406801723</v>
      </c>
      <c r="J132" s="514">
        <f t="shared" si="58"/>
        <v>0</v>
      </c>
      <c r="K132" s="514"/>
      <c r="L132" s="525"/>
      <c r="M132" s="514">
        <f t="shared" si="59"/>
        <v>0</v>
      </c>
      <c r="N132" s="525"/>
      <c r="O132" s="514">
        <f t="shared" si="60"/>
        <v>0</v>
      </c>
      <c r="P132" s="514">
        <f t="shared" si="61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34"/>
        <v/>
      </c>
      <c r="C133" s="507">
        <f>IF(D93="","-",+C132+1)</f>
        <v>2041</v>
      </c>
      <c r="D133" s="374">
        <f>IF(F132+SUM(E$99:E132)=D$92,F132,D$92-SUM(E$99:E132))</f>
        <v>20088.07166352167</v>
      </c>
      <c r="E133" s="522">
        <f>IF(+J96&lt;F132,J96,D133)</f>
        <v>1856.840909090909</v>
      </c>
      <c r="F133" s="523">
        <f t="shared" si="56"/>
        <v>18231.230754430762</v>
      </c>
      <c r="G133" s="523">
        <f t="shared" si="57"/>
        <v>19159.651208976218</v>
      </c>
      <c r="H133" s="526">
        <f t="shared" si="54"/>
        <v>4220.4723575477019</v>
      </c>
      <c r="I133" s="577">
        <f t="shared" si="55"/>
        <v>4220.4723575477019</v>
      </c>
      <c r="J133" s="514">
        <f t="shared" si="58"/>
        <v>0</v>
      </c>
      <c r="K133" s="514"/>
      <c r="L133" s="525"/>
      <c r="M133" s="514">
        <f t="shared" si="59"/>
        <v>0</v>
      </c>
      <c r="N133" s="525"/>
      <c r="O133" s="514">
        <f t="shared" si="60"/>
        <v>0</v>
      </c>
      <c r="P133" s="514">
        <f t="shared" si="61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34"/>
        <v/>
      </c>
      <c r="C134" s="507">
        <f>IF(D93="","-",+C133+1)</f>
        <v>2042</v>
      </c>
      <c r="D134" s="374">
        <f>IF(F133+SUM(E$99:E133)=D$92,F133,D$92-SUM(E$99:E133))</f>
        <v>18231.230754430762</v>
      </c>
      <c r="E134" s="522">
        <f>IF(+J96&lt;F133,J96,D134)</f>
        <v>1856.840909090909</v>
      </c>
      <c r="F134" s="523">
        <f t="shared" si="56"/>
        <v>16374.389845339854</v>
      </c>
      <c r="G134" s="523">
        <f t="shared" si="57"/>
        <v>17302.810299885306</v>
      </c>
      <c r="H134" s="526">
        <f t="shared" si="54"/>
        <v>3991.4030744152296</v>
      </c>
      <c r="I134" s="577">
        <f t="shared" si="55"/>
        <v>3991.4030744152296</v>
      </c>
      <c r="J134" s="514">
        <f t="shared" si="58"/>
        <v>0</v>
      </c>
      <c r="K134" s="514"/>
      <c r="L134" s="525"/>
      <c r="M134" s="514">
        <f t="shared" si="59"/>
        <v>0</v>
      </c>
      <c r="N134" s="525"/>
      <c r="O134" s="514">
        <f t="shared" si="60"/>
        <v>0</v>
      </c>
      <c r="P134" s="514">
        <f t="shared" si="61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34"/>
        <v/>
      </c>
      <c r="C135" s="507">
        <f>IF(D93="","-",+C134+1)</f>
        <v>2043</v>
      </c>
      <c r="D135" s="374">
        <f>IF(F134+SUM(E$99:E134)=D$92,F134,D$92-SUM(E$99:E134))</f>
        <v>16374.389845339854</v>
      </c>
      <c r="E135" s="522">
        <f>IF(+J96&lt;F134,J96,D135)</f>
        <v>1856.840909090909</v>
      </c>
      <c r="F135" s="523">
        <f t="shared" si="56"/>
        <v>14517.548936248946</v>
      </c>
      <c r="G135" s="523">
        <f t="shared" si="57"/>
        <v>15445.9693907944</v>
      </c>
      <c r="H135" s="526">
        <f t="shared" si="54"/>
        <v>3762.3337912827583</v>
      </c>
      <c r="I135" s="577">
        <f t="shared" si="55"/>
        <v>3762.3337912827583</v>
      </c>
      <c r="J135" s="514">
        <f t="shared" si="58"/>
        <v>0</v>
      </c>
      <c r="K135" s="514"/>
      <c r="L135" s="525"/>
      <c r="M135" s="514">
        <f t="shared" si="59"/>
        <v>0</v>
      </c>
      <c r="N135" s="525"/>
      <c r="O135" s="514">
        <f t="shared" si="60"/>
        <v>0</v>
      </c>
      <c r="P135" s="514">
        <f t="shared" si="61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34"/>
        <v/>
      </c>
      <c r="C136" s="507">
        <f>IF(D93="","-",+C135+1)</f>
        <v>2044</v>
      </c>
      <c r="D136" s="374">
        <f>IF(F135+SUM(E$99:E135)=D$92,F135,D$92-SUM(E$99:E135))</f>
        <v>14517.548936248946</v>
      </c>
      <c r="E136" s="522">
        <f>IF(+J96&lt;F135,J96,D136)</f>
        <v>1856.840909090909</v>
      </c>
      <c r="F136" s="523">
        <f t="shared" si="56"/>
        <v>12660.708027158038</v>
      </c>
      <c r="G136" s="523">
        <f t="shared" si="57"/>
        <v>13589.128481703492</v>
      </c>
      <c r="H136" s="526">
        <f t="shared" si="54"/>
        <v>3533.2645081502869</v>
      </c>
      <c r="I136" s="577">
        <f t="shared" si="55"/>
        <v>3533.2645081502869</v>
      </c>
      <c r="J136" s="514">
        <f t="shared" si="58"/>
        <v>0</v>
      </c>
      <c r="K136" s="514"/>
      <c r="L136" s="525"/>
      <c r="M136" s="514">
        <f t="shared" si="59"/>
        <v>0</v>
      </c>
      <c r="N136" s="525"/>
      <c r="O136" s="514">
        <f t="shared" si="60"/>
        <v>0</v>
      </c>
      <c r="P136" s="514">
        <f t="shared" si="61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34"/>
        <v/>
      </c>
      <c r="C137" s="507">
        <f>IF(D93="","-",+C136+1)</f>
        <v>2045</v>
      </c>
      <c r="D137" s="374">
        <f>IF(F136+SUM(E$99:E136)=D$92,F136,D$92-SUM(E$99:E136))</f>
        <v>12660.708027158038</v>
      </c>
      <c r="E137" s="522">
        <f>IF(+J96&lt;F136,J96,D137)</f>
        <v>1856.840909090909</v>
      </c>
      <c r="F137" s="523">
        <f t="shared" si="56"/>
        <v>10803.86711806713</v>
      </c>
      <c r="G137" s="523">
        <f t="shared" si="57"/>
        <v>11732.287572612584</v>
      </c>
      <c r="H137" s="526">
        <f t="shared" si="54"/>
        <v>3304.1952250178156</v>
      </c>
      <c r="I137" s="577">
        <f t="shared" si="55"/>
        <v>3304.1952250178156</v>
      </c>
      <c r="J137" s="514">
        <f t="shared" si="58"/>
        <v>0</v>
      </c>
      <c r="K137" s="514"/>
      <c r="L137" s="525"/>
      <c r="M137" s="514">
        <f t="shared" si="59"/>
        <v>0</v>
      </c>
      <c r="N137" s="525"/>
      <c r="O137" s="514">
        <f t="shared" si="60"/>
        <v>0</v>
      </c>
      <c r="P137" s="514">
        <f t="shared" si="61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34"/>
        <v/>
      </c>
      <c r="C138" s="507">
        <f>IF(D93="","-",+C137+1)</f>
        <v>2046</v>
      </c>
      <c r="D138" s="374">
        <f>IF(F137+SUM(E$99:E137)=D$92,F137,D$92-SUM(E$99:E137))</f>
        <v>10803.86711806713</v>
      </c>
      <c r="E138" s="522">
        <f>IF(+J96&lt;F137,J96,D138)</f>
        <v>1856.840909090909</v>
      </c>
      <c r="F138" s="523">
        <f t="shared" si="56"/>
        <v>8947.0262089762218</v>
      </c>
      <c r="G138" s="523">
        <f t="shared" si="57"/>
        <v>9875.4466635216759</v>
      </c>
      <c r="H138" s="526">
        <f t="shared" si="54"/>
        <v>3075.1259418853442</v>
      </c>
      <c r="I138" s="577">
        <f t="shared" si="55"/>
        <v>3075.1259418853442</v>
      </c>
      <c r="J138" s="514">
        <f t="shared" si="58"/>
        <v>0</v>
      </c>
      <c r="K138" s="514"/>
      <c r="L138" s="525"/>
      <c r="M138" s="514">
        <f t="shared" si="59"/>
        <v>0</v>
      </c>
      <c r="N138" s="525"/>
      <c r="O138" s="514">
        <f t="shared" si="60"/>
        <v>0</v>
      </c>
      <c r="P138" s="514">
        <f t="shared" si="61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34"/>
        <v/>
      </c>
      <c r="C139" s="507">
        <f>IF(D93="","-",+C138+1)</f>
        <v>2047</v>
      </c>
      <c r="D139" s="374">
        <f>IF(F138+SUM(E$99:E138)=D$92,F138,D$92-SUM(E$99:E138))</f>
        <v>8947.0262089762218</v>
      </c>
      <c r="E139" s="522">
        <f>IF(+J96&lt;F138,J96,D139)</f>
        <v>1856.840909090909</v>
      </c>
      <c r="F139" s="523">
        <f t="shared" si="56"/>
        <v>7090.1852998853128</v>
      </c>
      <c r="G139" s="523">
        <f t="shared" si="57"/>
        <v>8018.6057544307678</v>
      </c>
      <c r="H139" s="526">
        <f t="shared" si="54"/>
        <v>2846.0566587528729</v>
      </c>
      <c r="I139" s="577">
        <f t="shared" si="55"/>
        <v>2846.0566587528729</v>
      </c>
      <c r="J139" s="514">
        <f t="shared" si="58"/>
        <v>0</v>
      </c>
      <c r="K139" s="514"/>
      <c r="L139" s="525"/>
      <c r="M139" s="514">
        <f t="shared" si="59"/>
        <v>0</v>
      </c>
      <c r="N139" s="525"/>
      <c r="O139" s="514">
        <f t="shared" si="60"/>
        <v>0</v>
      </c>
      <c r="P139" s="514">
        <f t="shared" si="61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34"/>
        <v/>
      </c>
      <c r="C140" s="507">
        <f>IF(D93="","-",+C139+1)</f>
        <v>2048</v>
      </c>
      <c r="D140" s="374">
        <f>IF(F139+SUM(E$99:E139)=D$92,F139,D$92-SUM(E$99:E139))</f>
        <v>7090.1852998853128</v>
      </c>
      <c r="E140" s="522">
        <f>IF(+J96&lt;F139,J96,D140)</f>
        <v>1856.840909090909</v>
      </c>
      <c r="F140" s="523">
        <f t="shared" si="56"/>
        <v>5233.3443907944038</v>
      </c>
      <c r="G140" s="523">
        <f t="shared" si="57"/>
        <v>6161.7648453398579</v>
      </c>
      <c r="H140" s="526">
        <f t="shared" si="54"/>
        <v>2616.9873756204015</v>
      </c>
      <c r="I140" s="577">
        <f t="shared" si="55"/>
        <v>2616.9873756204015</v>
      </c>
      <c r="J140" s="514">
        <f t="shared" si="58"/>
        <v>0</v>
      </c>
      <c r="K140" s="514"/>
      <c r="L140" s="525"/>
      <c r="M140" s="514">
        <f t="shared" si="59"/>
        <v>0</v>
      </c>
      <c r="N140" s="525"/>
      <c r="O140" s="514">
        <f t="shared" si="60"/>
        <v>0</v>
      </c>
      <c r="P140" s="514">
        <f t="shared" si="61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34"/>
        <v/>
      </c>
      <c r="C141" s="507">
        <f>IF(D93="","-",+C140+1)</f>
        <v>2049</v>
      </c>
      <c r="D141" s="374">
        <f>IF(F140+SUM(E$99:E140)=D$92,F140,D$92-SUM(E$99:E140))</f>
        <v>5233.3443907944038</v>
      </c>
      <c r="E141" s="522">
        <f>IF(+J96&lt;F140,J96,D141)</f>
        <v>1856.840909090909</v>
      </c>
      <c r="F141" s="523">
        <f t="shared" si="56"/>
        <v>3376.5034817034948</v>
      </c>
      <c r="G141" s="523">
        <f t="shared" si="57"/>
        <v>4304.9239362489498</v>
      </c>
      <c r="H141" s="526">
        <f t="shared" si="54"/>
        <v>2387.9180924879302</v>
      </c>
      <c r="I141" s="577">
        <f t="shared" si="55"/>
        <v>2387.9180924879302</v>
      </c>
      <c r="J141" s="514">
        <f t="shared" si="58"/>
        <v>0</v>
      </c>
      <c r="K141" s="514"/>
      <c r="L141" s="525"/>
      <c r="M141" s="514">
        <f t="shared" si="59"/>
        <v>0</v>
      </c>
      <c r="N141" s="525"/>
      <c r="O141" s="514">
        <f t="shared" si="60"/>
        <v>0</v>
      </c>
      <c r="P141" s="514">
        <f t="shared" si="61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34"/>
        <v/>
      </c>
      <c r="C142" s="507">
        <f>IF(D93="","-",+C141+1)</f>
        <v>2050</v>
      </c>
      <c r="D142" s="374">
        <f>IF(F141+SUM(E$99:E141)=D$92,F141,D$92-SUM(E$99:E141))</f>
        <v>3376.5034817034948</v>
      </c>
      <c r="E142" s="522">
        <f>IF(+J96&lt;F141,J96,D142)</f>
        <v>1856.840909090909</v>
      </c>
      <c r="F142" s="523">
        <f t="shared" si="56"/>
        <v>1519.6625726125858</v>
      </c>
      <c r="G142" s="523">
        <f t="shared" si="57"/>
        <v>2448.0830271580403</v>
      </c>
      <c r="H142" s="526">
        <f t="shared" si="54"/>
        <v>2158.8488093554588</v>
      </c>
      <c r="I142" s="577">
        <f t="shared" si="55"/>
        <v>2158.8488093554588</v>
      </c>
      <c r="J142" s="514">
        <f t="shared" si="58"/>
        <v>0</v>
      </c>
      <c r="K142" s="514"/>
      <c r="L142" s="525"/>
      <c r="M142" s="514">
        <f t="shared" si="59"/>
        <v>0</v>
      </c>
      <c r="N142" s="525"/>
      <c r="O142" s="514">
        <f t="shared" si="60"/>
        <v>0</v>
      </c>
      <c r="P142" s="514">
        <f t="shared" si="61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34"/>
        <v/>
      </c>
      <c r="C143" s="507">
        <f>IF(D93="","-",+C142+1)</f>
        <v>2051</v>
      </c>
      <c r="D143" s="374">
        <f>IF(F142+SUM(E$99:E142)=D$92,F142,D$92-SUM(E$99:E142))</f>
        <v>1519.6625726125858</v>
      </c>
      <c r="E143" s="522">
        <f>IF(+J96&lt;F142,J96,D143)</f>
        <v>1519.6625726125858</v>
      </c>
      <c r="F143" s="523">
        <f t="shared" si="56"/>
        <v>0</v>
      </c>
      <c r="G143" s="523">
        <f t="shared" si="57"/>
        <v>759.8312863062929</v>
      </c>
      <c r="H143" s="526">
        <f t="shared" si="54"/>
        <v>1613.3992019617428</v>
      </c>
      <c r="I143" s="577">
        <f t="shared" si="55"/>
        <v>1613.3992019617428</v>
      </c>
      <c r="J143" s="514">
        <f t="shared" si="58"/>
        <v>0</v>
      </c>
      <c r="K143" s="514"/>
      <c r="L143" s="525"/>
      <c r="M143" s="514">
        <f t="shared" si="59"/>
        <v>0</v>
      </c>
      <c r="N143" s="525"/>
      <c r="O143" s="514">
        <f t="shared" si="60"/>
        <v>0</v>
      </c>
      <c r="P143" s="514">
        <f t="shared" si="61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34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57"/>
        <v>0</v>
      </c>
      <c r="H144" s="526">
        <f t="shared" si="54"/>
        <v>0</v>
      </c>
      <c r="I144" s="577">
        <f t="shared" si="55"/>
        <v>0</v>
      </c>
      <c r="J144" s="514">
        <f t="shared" si="58"/>
        <v>0</v>
      </c>
      <c r="K144" s="514"/>
      <c r="L144" s="525"/>
      <c r="M144" s="514">
        <f t="shared" si="59"/>
        <v>0</v>
      </c>
      <c r="N144" s="525"/>
      <c r="O144" s="514">
        <f t="shared" si="60"/>
        <v>0</v>
      </c>
      <c r="P144" s="514">
        <f t="shared" si="61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34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57"/>
        <v>0</v>
      </c>
      <c r="H145" s="526">
        <f t="shared" si="54"/>
        <v>0</v>
      </c>
      <c r="I145" s="577">
        <f t="shared" si="55"/>
        <v>0</v>
      </c>
      <c r="J145" s="514">
        <f t="shared" si="58"/>
        <v>0</v>
      </c>
      <c r="K145" s="514"/>
      <c r="L145" s="525"/>
      <c r="M145" s="514">
        <f t="shared" si="59"/>
        <v>0</v>
      </c>
      <c r="N145" s="525"/>
      <c r="O145" s="514">
        <f t="shared" si="60"/>
        <v>0</v>
      </c>
      <c r="P145" s="514">
        <f t="shared" si="61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34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57"/>
        <v>0</v>
      </c>
      <c r="H146" s="526">
        <f t="shared" si="54"/>
        <v>0</v>
      </c>
      <c r="I146" s="577">
        <f t="shared" si="55"/>
        <v>0</v>
      </c>
      <c r="J146" s="514">
        <f t="shared" si="58"/>
        <v>0</v>
      </c>
      <c r="K146" s="514"/>
      <c r="L146" s="525"/>
      <c r="M146" s="514">
        <f t="shared" si="59"/>
        <v>0</v>
      </c>
      <c r="N146" s="525"/>
      <c r="O146" s="514">
        <f t="shared" si="60"/>
        <v>0</v>
      </c>
      <c r="P146" s="514">
        <f t="shared" si="61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34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57"/>
        <v>0</v>
      </c>
      <c r="H147" s="526">
        <f t="shared" si="54"/>
        <v>0</v>
      </c>
      <c r="I147" s="577">
        <f t="shared" si="55"/>
        <v>0</v>
      </c>
      <c r="J147" s="514">
        <f t="shared" si="58"/>
        <v>0</v>
      </c>
      <c r="K147" s="514"/>
      <c r="L147" s="525"/>
      <c r="M147" s="514">
        <f t="shared" si="59"/>
        <v>0</v>
      </c>
      <c r="N147" s="525"/>
      <c r="O147" s="514">
        <f t="shared" si="60"/>
        <v>0</v>
      </c>
      <c r="P147" s="514">
        <f t="shared" si="61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34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57"/>
        <v>0</v>
      </c>
      <c r="H148" s="526">
        <f t="shared" si="54"/>
        <v>0</v>
      </c>
      <c r="I148" s="577">
        <f t="shared" si="55"/>
        <v>0</v>
      </c>
      <c r="J148" s="514">
        <f t="shared" si="58"/>
        <v>0</v>
      </c>
      <c r="K148" s="514"/>
      <c r="L148" s="525"/>
      <c r="M148" s="514">
        <f t="shared" si="59"/>
        <v>0</v>
      </c>
      <c r="N148" s="525"/>
      <c r="O148" s="514">
        <f t="shared" si="60"/>
        <v>0</v>
      </c>
      <c r="P148" s="514">
        <f t="shared" si="61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34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57"/>
        <v>0</v>
      </c>
      <c r="H149" s="526">
        <f t="shared" si="54"/>
        <v>0</v>
      </c>
      <c r="I149" s="577">
        <f t="shared" si="55"/>
        <v>0</v>
      </c>
      <c r="J149" s="514">
        <f t="shared" si="58"/>
        <v>0</v>
      </c>
      <c r="K149" s="514"/>
      <c r="L149" s="525"/>
      <c r="M149" s="514">
        <f t="shared" si="59"/>
        <v>0</v>
      </c>
      <c r="N149" s="525"/>
      <c r="O149" s="514">
        <f t="shared" si="60"/>
        <v>0</v>
      </c>
      <c r="P149" s="514">
        <f t="shared" si="61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34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57"/>
        <v>0</v>
      </c>
      <c r="H150" s="526">
        <f t="shared" si="54"/>
        <v>0</v>
      </c>
      <c r="I150" s="577">
        <f t="shared" si="55"/>
        <v>0</v>
      </c>
      <c r="J150" s="514">
        <f t="shared" si="58"/>
        <v>0</v>
      </c>
      <c r="K150" s="514"/>
      <c r="L150" s="525"/>
      <c r="M150" s="514">
        <f t="shared" si="59"/>
        <v>0</v>
      </c>
      <c r="N150" s="525"/>
      <c r="O150" s="514">
        <f t="shared" si="60"/>
        <v>0</v>
      </c>
      <c r="P150" s="514">
        <f t="shared" si="61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34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57"/>
        <v>0</v>
      </c>
      <c r="H151" s="526">
        <f t="shared" si="54"/>
        <v>0</v>
      </c>
      <c r="I151" s="577">
        <f t="shared" si="55"/>
        <v>0</v>
      </c>
      <c r="J151" s="514">
        <f t="shared" si="58"/>
        <v>0</v>
      </c>
      <c r="K151" s="514"/>
      <c r="L151" s="525"/>
      <c r="M151" s="514">
        <f t="shared" si="59"/>
        <v>0</v>
      </c>
      <c r="N151" s="525"/>
      <c r="O151" s="514">
        <f t="shared" si="60"/>
        <v>0</v>
      </c>
      <c r="P151" s="514">
        <f t="shared" si="61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34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57"/>
        <v>0</v>
      </c>
      <c r="H152" s="526">
        <f t="shared" si="54"/>
        <v>0</v>
      </c>
      <c r="I152" s="577">
        <f t="shared" si="55"/>
        <v>0</v>
      </c>
      <c r="J152" s="514">
        <f t="shared" si="58"/>
        <v>0</v>
      </c>
      <c r="K152" s="514"/>
      <c r="L152" s="525"/>
      <c r="M152" s="514">
        <f t="shared" si="59"/>
        <v>0</v>
      </c>
      <c r="N152" s="525"/>
      <c r="O152" s="514">
        <f t="shared" si="60"/>
        <v>0</v>
      </c>
      <c r="P152" s="514">
        <f t="shared" si="61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34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57"/>
        <v>0</v>
      </c>
      <c r="H153" s="526">
        <f t="shared" si="54"/>
        <v>0</v>
      </c>
      <c r="I153" s="577">
        <f t="shared" si="55"/>
        <v>0</v>
      </c>
      <c r="J153" s="514">
        <f t="shared" si="58"/>
        <v>0</v>
      </c>
      <c r="K153" s="514"/>
      <c r="L153" s="525"/>
      <c r="M153" s="514">
        <f t="shared" si="59"/>
        <v>0</v>
      </c>
      <c r="N153" s="525"/>
      <c r="O153" s="514">
        <f t="shared" si="60"/>
        <v>0</v>
      </c>
      <c r="P153" s="514">
        <f t="shared" si="61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34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57"/>
        <v>0</v>
      </c>
      <c r="H154" s="530">
        <f t="shared" si="54"/>
        <v>0</v>
      </c>
      <c r="I154" s="579">
        <f t="shared" si="55"/>
        <v>0</v>
      </c>
      <c r="J154" s="533">
        <f t="shared" si="58"/>
        <v>0</v>
      </c>
      <c r="K154" s="514"/>
      <c r="L154" s="532"/>
      <c r="M154" s="533">
        <f t="shared" si="59"/>
        <v>0</v>
      </c>
      <c r="N154" s="532"/>
      <c r="O154" s="533">
        <f t="shared" si="60"/>
        <v>0</v>
      </c>
      <c r="P154" s="533">
        <f t="shared" si="61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81701.000000000029</v>
      </c>
      <c r="F155" s="375"/>
      <c r="G155" s="375"/>
      <c r="H155" s="375">
        <f>SUM(H99:H154)</f>
        <v>308912.06013978686</v>
      </c>
      <c r="I155" s="375">
        <f>SUM(I99:I154)</f>
        <v>308912.06013978686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B74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37586.135511568798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37586.135511568798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173">
        <v>276772.11483402213</v>
      </c>
      <c r="E28" s="609">
        <v>9076.8048780487807</v>
      </c>
      <c r="F28" s="173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173">
        <v>267695.30995597335</v>
      </c>
      <c r="E29" s="609">
        <v>9076.8048780487807</v>
      </c>
      <c r="F29" s="173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2020</v>
      </c>
      <c r="D30" s="173">
        <v>258618.50507792458</v>
      </c>
      <c r="E30" s="609">
        <v>9076.8048780487807</v>
      </c>
      <c r="F30" s="173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>IU</v>
      </c>
      <c r="C31" s="507">
        <f>IF(D11="","-",+C30+1)</f>
        <v>2021</v>
      </c>
      <c r="D31" s="173">
        <v>249963.87717094779</v>
      </c>
      <c r="E31" s="609">
        <v>8860.6904761904771</v>
      </c>
      <c r="F31" s="173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>IU</v>
      </c>
      <c r="C32" s="507">
        <f>IF(D11="","-",+C31+1)</f>
        <v>2022</v>
      </c>
      <c r="D32" s="173">
        <v>240681.0097236853</v>
      </c>
      <c r="E32" s="609">
        <v>8860.6904761904771</v>
      </c>
      <c r="F32" s="173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173">
        <v>231820.31924749483</v>
      </c>
      <c r="E33" s="609">
        <v>8860.6904761904771</v>
      </c>
      <c r="F33" s="173">
        <v>222959.62877130436</v>
      </c>
      <c r="G33" s="609">
        <v>37586.135511568798</v>
      </c>
      <c r="H33" s="610">
        <v>37586.135511568798</v>
      </c>
      <c r="I33" s="511">
        <f t="shared" si="0"/>
        <v>0</v>
      </c>
      <c r="J33" s="511"/>
      <c r="K33" s="518">
        <f t="shared" ref="K33" si="18">G33</f>
        <v>37586.135511568798</v>
      </c>
      <c r="L33" s="519">
        <f t="shared" ref="L33" si="19">IF(K33&lt;&gt;0,+G33-K33,0)</f>
        <v>0</v>
      </c>
      <c r="M33" s="518">
        <f t="shared" ref="M33" si="20">H33</f>
        <v>37586.135511568798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222959.62877130436</v>
      </c>
      <c r="E34" s="522">
        <f>IF(+I14&lt;F33,I14,D34)</f>
        <v>8860.6904761904771</v>
      </c>
      <c r="F34" s="523">
        <f t="shared" ref="F34:F48" si="21">+D34-E34</f>
        <v>214098.93829511388</v>
      </c>
      <c r="G34" s="524">
        <f t="shared" ref="G34:G72" si="22">+I$12*((D34+F34)/2)+E34</f>
        <v>33433.018405586612</v>
      </c>
      <c r="H34" s="491">
        <f t="shared" ref="H34:H72" si="23">+I$13*((D34+F34)/2)+E34</f>
        <v>33433.018405586612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214098.93829511388</v>
      </c>
      <c r="E35" s="522">
        <f>IF(+I14&lt;F34,I14,D35)</f>
        <v>8860.6904761904771</v>
      </c>
      <c r="F35" s="523">
        <f t="shared" si="21"/>
        <v>205238.24781892341</v>
      </c>
      <c r="G35" s="524">
        <f t="shared" si="22"/>
        <v>32436.686067230949</v>
      </c>
      <c r="H35" s="491">
        <f t="shared" si="23"/>
        <v>32436.686067230949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205238.24781892341</v>
      </c>
      <c r="E36" s="522">
        <f>IF(+I14&lt;F35,I14,D36)</f>
        <v>8860.6904761904771</v>
      </c>
      <c r="F36" s="523">
        <f t="shared" si="21"/>
        <v>196377.55734273294</v>
      </c>
      <c r="G36" s="524">
        <f t="shared" si="22"/>
        <v>31440.353728875285</v>
      </c>
      <c r="H36" s="491">
        <f t="shared" si="23"/>
        <v>31440.353728875285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196377.55734273294</v>
      </c>
      <c r="E37" s="522">
        <f>IF(+I14&lt;F36,I14,D37)</f>
        <v>8860.6904761904771</v>
      </c>
      <c r="F37" s="523">
        <f t="shared" si="21"/>
        <v>187516.86686654246</v>
      </c>
      <c r="G37" s="524">
        <f t="shared" si="22"/>
        <v>30444.021390519625</v>
      </c>
      <c r="H37" s="491">
        <f t="shared" si="23"/>
        <v>30444.021390519625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187516.86686654246</v>
      </c>
      <c r="E38" s="522">
        <f>IF(+I14&lt;F37,I14,D38)</f>
        <v>8860.6904761904771</v>
      </c>
      <c r="F38" s="523">
        <f t="shared" si="21"/>
        <v>178656.17639035199</v>
      </c>
      <c r="G38" s="524">
        <f t="shared" si="22"/>
        <v>29447.689052163965</v>
      </c>
      <c r="H38" s="491">
        <f t="shared" si="23"/>
        <v>29447.689052163965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178656.17639035199</v>
      </c>
      <c r="E39" s="522">
        <f>IF(+I14&lt;F38,I14,D39)</f>
        <v>8860.6904761904771</v>
      </c>
      <c r="F39" s="523">
        <f t="shared" si="21"/>
        <v>169795.48591416152</v>
      </c>
      <c r="G39" s="524">
        <f t="shared" si="22"/>
        <v>28451.356713808302</v>
      </c>
      <c r="H39" s="491">
        <f t="shared" si="23"/>
        <v>28451.356713808302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169795.48591416152</v>
      </c>
      <c r="E40" s="522">
        <f>IF(+I14&lt;F39,I14,D40)</f>
        <v>8860.6904761904771</v>
      </c>
      <c r="F40" s="523">
        <f t="shared" si="21"/>
        <v>160934.79543797104</v>
      </c>
      <c r="G40" s="524">
        <f t="shared" si="22"/>
        <v>27455.024375452642</v>
      </c>
      <c r="H40" s="491">
        <f t="shared" si="23"/>
        <v>27455.024375452642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160934.79543797104</v>
      </c>
      <c r="E41" s="522">
        <f>IF(+I14&lt;F40,I14,D41)</f>
        <v>8860.6904761904771</v>
      </c>
      <c r="F41" s="523">
        <f t="shared" si="21"/>
        <v>152074.10496178057</v>
      </c>
      <c r="G41" s="524">
        <f t="shared" si="22"/>
        <v>26458.692037096982</v>
      </c>
      <c r="H41" s="491">
        <f t="shared" si="23"/>
        <v>26458.692037096982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152074.10496178057</v>
      </c>
      <c r="E42" s="522">
        <f>IF(+I14&lt;F41,I14,D42)</f>
        <v>8860.6904761904771</v>
      </c>
      <c r="F42" s="523">
        <f t="shared" si="21"/>
        <v>143213.4144855901</v>
      </c>
      <c r="G42" s="524">
        <f t="shared" si="22"/>
        <v>25462.359698741322</v>
      </c>
      <c r="H42" s="491">
        <f t="shared" si="23"/>
        <v>25462.359698741322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143213.4144855901</v>
      </c>
      <c r="E43" s="522">
        <f>IF(+I14&lt;F42,I14,D43)</f>
        <v>8860.6904761904771</v>
      </c>
      <c r="F43" s="523">
        <f t="shared" si="21"/>
        <v>134352.72400939962</v>
      </c>
      <c r="G43" s="524">
        <f t="shared" si="22"/>
        <v>24466.027360385659</v>
      </c>
      <c r="H43" s="491">
        <f t="shared" si="23"/>
        <v>24466.027360385659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134352.72400939962</v>
      </c>
      <c r="E44" s="522">
        <f>IF(+I14&lt;F43,I14,D44)</f>
        <v>8860.6904761904771</v>
      </c>
      <c r="F44" s="523">
        <f t="shared" si="21"/>
        <v>125492.03353320915</v>
      </c>
      <c r="G44" s="524">
        <f t="shared" si="22"/>
        <v>23469.695022029999</v>
      </c>
      <c r="H44" s="491">
        <f t="shared" si="23"/>
        <v>23469.695022029999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125492.03353320915</v>
      </c>
      <c r="E45" s="522">
        <f>IF(+I14&lt;F44,I14,D45)</f>
        <v>8860.6904761904771</v>
      </c>
      <c r="F45" s="523">
        <f t="shared" si="21"/>
        <v>116631.34305701868</v>
      </c>
      <c r="G45" s="524">
        <f t="shared" si="22"/>
        <v>22473.362683674335</v>
      </c>
      <c r="H45" s="491">
        <f t="shared" si="23"/>
        <v>22473.362683674335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116631.34305701868</v>
      </c>
      <c r="E46" s="522">
        <f>IF(+I14&lt;F45,I14,D46)</f>
        <v>8860.6904761904771</v>
      </c>
      <c r="F46" s="523">
        <f t="shared" si="21"/>
        <v>107770.6525808282</v>
      </c>
      <c r="G46" s="524">
        <f t="shared" si="22"/>
        <v>21477.030345318679</v>
      </c>
      <c r="H46" s="491">
        <f t="shared" si="23"/>
        <v>21477.030345318679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107770.6525808282</v>
      </c>
      <c r="E47" s="522">
        <f>IF(+I14&lt;F46,I14,D47)</f>
        <v>8860.6904761904771</v>
      </c>
      <c r="F47" s="523">
        <f t="shared" si="21"/>
        <v>98909.962104637729</v>
      </c>
      <c r="G47" s="524">
        <f t="shared" si="22"/>
        <v>20480.698006963015</v>
      </c>
      <c r="H47" s="491">
        <f t="shared" si="23"/>
        <v>20480.698006963015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98909.962104637729</v>
      </c>
      <c r="E48" s="522">
        <f>IF(+I14&lt;F47,I14,D48)</f>
        <v>8860.6904761904771</v>
      </c>
      <c r="F48" s="523">
        <f t="shared" si="21"/>
        <v>90049.271628447255</v>
      </c>
      <c r="G48" s="524">
        <f t="shared" si="22"/>
        <v>19484.365668607355</v>
      </c>
      <c r="H48" s="491">
        <f t="shared" si="23"/>
        <v>19484.365668607355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90049.271628447255</v>
      </c>
      <c r="E49" s="522">
        <f>IF(+I14&lt;F48,I14,D49)</f>
        <v>8860.6904761904771</v>
      </c>
      <c r="F49" s="523">
        <f t="shared" ref="F49:F72" si="24">+D49-E49</f>
        <v>81188.581152256782</v>
      </c>
      <c r="G49" s="524">
        <f t="shared" si="22"/>
        <v>18488.033330251696</v>
      </c>
      <c r="H49" s="491">
        <f t="shared" si="23"/>
        <v>18488.033330251696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81188.581152256782</v>
      </c>
      <c r="E50" s="522">
        <f>IF(+I14&lt;F49,I14,D50)</f>
        <v>8860.6904761904771</v>
      </c>
      <c r="F50" s="523">
        <f t="shared" si="24"/>
        <v>72327.890676066309</v>
      </c>
      <c r="G50" s="524">
        <f t="shared" si="22"/>
        <v>17491.700991896032</v>
      </c>
      <c r="H50" s="491">
        <f t="shared" si="23"/>
        <v>17491.700991896032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72327.890676066309</v>
      </c>
      <c r="E51" s="522">
        <f>IF(+I14&lt;F50,I14,D51)</f>
        <v>8860.6904761904771</v>
      </c>
      <c r="F51" s="523">
        <f t="shared" si="24"/>
        <v>63467.200199875835</v>
      </c>
      <c r="G51" s="524">
        <f t="shared" si="22"/>
        <v>16495.368653540372</v>
      </c>
      <c r="H51" s="491">
        <f t="shared" si="23"/>
        <v>16495.368653540372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63467.200199875835</v>
      </c>
      <c r="E52" s="522">
        <f>IF(+I14&lt;F51,I14,D52)</f>
        <v>8860.6904761904771</v>
      </c>
      <c r="F52" s="523">
        <f t="shared" si="24"/>
        <v>54606.509723685362</v>
      </c>
      <c r="G52" s="524">
        <f t="shared" si="22"/>
        <v>15499.036315184712</v>
      </c>
      <c r="H52" s="491">
        <f t="shared" si="23"/>
        <v>15499.036315184712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54606.509723685362</v>
      </c>
      <c r="E53" s="522">
        <f>IF(+I14&lt;F52,I14,D53)</f>
        <v>8860.6904761904771</v>
      </c>
      <c r="F53" s="523">
        <f t="shared" si="24"/>
        <v>45745.819247494888</v>
      </c>
      <c r="G53" s="524">
        <f t="shared" si="22"/>
        <v>14502.703976829049</v>
      </c>
      <c r="H53" s="491">
        <f t="shared" si="23"/>
        <v>14502.703976829049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45745.819247494888</v>
      </c>
      <c r="E54" s="522">
        <f>IF(+I14&lt;F53,I14,D54)</f>
        <v>8860.6904761904771</v>
      </c>
      <c r="F54" s="523">
        <f t="shared" si="24"/>
        <v>36885.128771304415</v>
      </c>
      <c r="G54" s="524">
        <f t="shared" si="22"/>
        <v>13506.371638473389</v>
      </c>
      <c r="H54" s="491">
        <f t="shared" si="23"/>
        <v>13506.371638473389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36885.128771304415</v>
      </c>
      <c r="E55" s="522">
        <f>IF(+I14&lt;F54,I14,D55)</f>
        <v>8860.6904761904771</v>
      </c>
      <c r="F55" s="523">
        <f t="shared" si="24"/>
        <v>28024.438295113938</v>
      </c>
      <c r="G55" s="524">
        <f t="shared" si="22"/>
        <v>12510.039300117729</v>
      </c>
      <c r="H55" s="491">
        <f t="shared" si="23"/>
        <v>12510.039300117729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28024.438295113938</v>
      </c>
      <c r="E56" s="522">
        <f>IF(+I14&lt;F55,I14,D56)</f>
        <v>8860.6904761904771</v>
      </c>
      <c r="F56" s="523">
        <f t="shared" si="24"/>
        <v>19163.747818923461</v>
      </c>
      <c r="G56" s="524">
        <f t="shared" si="22"/>
        <v>11513.706961762065</v>
      </c>
      <c r="H56" s="491">
        <f t="shared" si="23"/>
        <v>11513.706961762065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19163.747818923461</v>
      </c>
      <c r="E57" s="522">
        <f>IF(+I14&lt;F56,I14,D57)</f>
        <v>8860.6904761904771</v>
      </c>
      <c r="F57" s="523">
        <f t="shared" si="24"/>
        <v>10303.057342732984</v>
      </c>
      <c r="G57" s="524">
        <f t="shared" si="22"/>
        <v>10517.374623406406</v>
      </c>
      <c r="H57" s="491">
        <f t="shared" si="23"/>
        <v>10517.374623406406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10303.057342732984</v>
      </c>
      <c r="E58" s="522">
        <f>IF(+I14&lt;F57,I14,D58)</f>
        <v>8860.6904761904771</v>
      </c>
      <c r="F58" s="523">
        <f t="shared" si="24"/>
        <v>1442.3668665425066</v>
      </c>
      <c r="G58" s="524">
        <f t="shared" si="22"/>
        <v>9521.0422850507439</v>
      </c>
      <c r="H58" s="491">
        <f t="shared" si="23"/>
        <v>9521.0422850507439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1442.3668665425066</v>
      </c>
      <c r="E59" s="522">
        <f>IF(+I14&lt;F58,I14,D59)</f>
        <v>1442.3668665425066</v>
      </c>
      <c r="F59" s="523">
        <f t="shared" si="24"/>
        <v>0</v>
      </c>
      <c r="G59" s="524">
        <f t="shared" si="22"/>
        <v>1523.4596863837248</v>
      </c>
      <c r="H59" s="491">
        <f t="shared" si="23"/>
        <v>1523.4596863837248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372149</v>
      </c>
      <c r="F73" s="375"/>
      <c r="G73" s="375">
        <f>SUM(G17:G72)</f>
        <v>1305053.8077327476</v>
      </c>
      <c r="H73" s="375">
        <f>SUM(H17:H72)</f>
        <v>1305053.8077327476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37586.135511568798</v>
      </c>
      <c r="N87" s="546">
        <f>IF(J92&lt;D11,0,VLOOKUP(J92,C17:O72,11))</f>
        <v>37586.135511568798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36357.995224212696</v>
      </c>
      <c r="N88" s="550">
        <f>IF(J92&lt;D11,0,VLOOKUP(J92,C99:P154,7))</f>
        <v>36357.995224212696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-1228.1402873561019</v>
      </c>
      <c r="N89" s="555">
        <f>+N88-N87</f>
        <v>-1228.1402873561019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8457.931818181818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9">+I99-H99</f>
        <v>0</v>
      </c>
      <c r="K99" s="514"/>
      <c r="L99" s="512">
        <v>0</v>
      </c>
      <c r="M99" s="597">
        <f t="shared" ref="M99:M130" si="30">IF(L99&lt;&gt;0,+H99-L99,0)</f>
        <v>0</v>
      </c>
      <c r="N99" s="512">
        <v>0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9"/>
        <v>0</v>
      </c>
      <c r="K100" s="514"/>
      <c r="L100" s="518">
        <v>45246</v>
      </c>
      <c r="M100" s="514">
        <f t="shared" si="30"/>
        <v>0</v>
      </c>
      <c r="N100" s="518">
        <v>45246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3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9"/>
        <v>0</v>
      </c>
      <c r="K101" s="514"/>
      <c r="L101" s="518">
        <f t="shared" ref="L101:L106" si="34">H101</f>
        <v>60522.976408209717</v>
      </c>
      <c r="M101" s="519">
        <f t="shared" si="30"/>
        <v>0</v>
      </c>
      <c r="N101" s="518">
        <f t="shared" ref="N101:N106" si="35">I101</f>
        <v>60522.976408209717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si="33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9"/>
        <v>0</v>
      </c>
      <c r="K102" s="514"/>
      <c r="L102" s="518">
        <f t="shared" si="34"/>
        <v>65380.767354671472</v>
      </c>
      <c r="M102" s="519">
        <f t="shared" si="30"/>
        <v>0</v>
      </c>
      <c r="N102" s="518">
        <f t="shared" si="35"/>
        <v>65380.767354671472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3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9"/>
        <v>0</v>
      </c>
      <c r="K103" s="514"/>
      <c r="L103" s="518">
        <f t="shared" si="34"/>
        <v>58800.269953257346</v>
      </c>
      <c r="M103" s="519">
        <f t="shared" si="30"/>
        <v>0</v>
      </c>
      <c r="N103" s="518">
        <f t="shared" si="35"/>
        <v>58800.269953257346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3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9"/>
        <v>0</v>
      </c>
      <c r="K104" s="514"/>
      <c r="L104" s="518">
        <f t="shared" si="34"/>
        <v>56425.074067115129</v>
      </c>
      <c r="M104" s="519">
        <f t="shared" si="30"/>
        <v>0</v>
      </c>
      <c r="N104" s="518">
        <f t="shared" si="35"/>
        <v>56425.074067115129</v>
      </c>
      <c r="O104" s="514">
        <f t="shared" si="31"/>
        <v>0</v>
      </c>
      <c r="P104" s="514">
        <f t="shared" si="32"/>
        <v>0</v>
      </c>
      <c r="Q104" s="269"/>
    </row>
    <row r="105" spans="1:17" ht="12.5">
      <c r="B105" s="195" t="str">
        <f t="shared" si="33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34"/>
        <v>51392.082385725094</v>
      </c>
      <c r="M105" s="519">
        <f t="shared" ref="M105:M110" si="36">IF(L105&lt;&gt;0,+H105-L105,0)</f>
        <v>0</v>
      </c>
      <c r="N105" s="518">
        <f t="shared" si="35"/>
        <v>51392.082385725094</v>
      </c>
      <c r="O105" s="514">
        <f t="shared" ref="O105:O110" si="37">IF(N105&lt;&gt;0,+I105-N105,0)</f>
        <v>0</v>
      </c>
      <c r="P105" s="514">
        <f t="shared" ref="P105:P110" si="38">+O105-M105</f>
        <v>0</v>
      </c>
      <c r="Q105" s="269"/>
    </row>
    <row r="106" spans="1:17" ht="12.5">
      <c r="B106" s="195" t="str">
        <f t="shared" si="33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34"/>
        <v>50386.311054794773</v>
      </c>
      <c r="M106" s="519">
        <f t="shared" si="36"/>
        <v>0</v>
      </c>
      <c r="N106" s="518">
        <f t="shared" si="35"/>
        <v>50386.311054794773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3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9"/>
        <v>0</v>
      </c>
      <c r="K107" s="514"/>
      <c r="L107" s="518">
        <f t="shared" ref="L107:L112" si="39">H107</f>
        <v>47949.4923700488</v>
      </c>
      <c r="M107" s="519">
        <f t="shared" si="36"/>
        <v>0</v>
      </c>
      <c r="N107" s="518">
        <f t="shared" ref="N107:N112" si="40">I107</f>
        <v>47949.4923700488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3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9"/>
        <v>0</v>
      </c>
      <c r="K108" s="514"/>
      <c r="L108" s="518">
        <f t="shared" si="39"/>
        <v>45202.137408056922</v>
      </c>
      <c r="M108" s="519">
        <f t="shared" si="36"/>
        <v>0</v>
      </c>
      <c r="N108" s="518">
        <f t="shared" si="40"/>
        <v>45202.137408056922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3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9"/>
        <v>0</v>
      </c>
      <c r="K109" s="514"/>
      <c r="L109" s="518">
        <f t="shared" si="39"/>
        <v>42767.185465657531</v>
      </c>
      <c r="M109" s="519">
        <f t="shared" si="36"/>
        <v>0</v>
      </c>
      <c r="N109" s="518">
        <f t="shared" si="40"/>
        <v>42767.185465657531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3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9"/>
        <v>0</v>
      </c>
      <c r="K110" s="514"/>
      <c r="L110" s="518">
        <f t="shared" si="39"/>
        <v>37402.514159677034</v>
      </c>
      <c r="M110" s="519">
        <f t="shared" si="36"/>
        <v>0</v>
      </c>
      <c r="N110" s="518">
        <f t="shared" si="40"/>
        <v>37402.514159677034</v>
      </c>
      <c r="O110" s="514">
        <f t="shared" si="37"/>
        <v>0</v>
      </c>
      <c r="P110" s="514">
        <f t="shared" si="38"/>
        <v>0</v>
      </c>
      <c r="Q110" s="269"/>
    </row>
    <row r="111" spans="1:17" ht="12.5">
      <c r="B111" s="195" t="str">
        <f t="shared" si="33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9"/>
        <v>0</v>
      </c>
      <c r="K111" s="514"/>
      <c r="L111" s="518">
        <f t="shared" si="39"/>
        <v>36647.12505132259</v>
      </c>
      <c r="M111" s="519">
        <f t="shared" ref="M111" si="41">IF(L111&lt;&gt;0,+H111-L111,0)</f>
        <v>0</v>
      </c>
      <c r="N111" s="518">
        <f t="shared" si="40"/>
        <v>36647.12505132259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3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29"/>
        <v>0</v>
      </c>
      <c r="K112" s="514"/>
      <c r="L112" s="518">
        <f t="shared" si="39"/>
        <v>36050.553881907734</v>
      </c>
      <c r="M112" s="519">
        <f t="shared" ref="M112" si="42">IF(L112&lt;&gt;0,+H112-L112,0)</f>
        <v>0</v>
      </c>
      <c r="N112" s="518">
        <f t="shared" si="40"/>
        <v>36050.553881907734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3"/>
        <v/>
      </c>
      <c r="C113" s="507">
        <f>IF(D93="","-",+C112+1)</f>
        <v>2021</v>
      </c>
      <c r="D113" s="508">
        <v>248325.02076163189</v>
      </c>
      <c r="E113" s="516">
        <v>9076.8048780487807</v>
      </c>
      <c r="F113" s="515">
        <v>239248.21588358312</v>
      </c>
      <c r="G113" s="515">
        <v>243786.61832260751</v>
      </c>
      <c r="H113" s="516">
        <v>36750.054256736621</v>
      </c>
      <c r="I113" s="510">
        <v>36750.054256736621</v>
      </c>
      <c r="J113" s="514">
        <f t="shared" si="29"/>
        <v>0</v>
      </c>
      <c r="K113" s="514"/>
      <c r="L113" s="518">
        <f t="shared" ref="L113" si="43">H113</f>
        <v>36750.054256736621</v>
      </c>
      <c r="M113" s="519">
        <f t="shared" ref="M113" si="44">IF(L113&lt;&gt;0,+H113-L113,0)</f>
        <v>0</v>
      </c>
      <c r="N113" s="518">
        <f t="shared" ref="N113" si="45">I113</f>
        <v>36750.054256736621</v>
      </c>
      <c r="O113" s="514">
        <f t="shared" si="31"/>
        <v>0</v>
      </c>
      <c r="P113" s="514">
        <f t="shared" si="32"/>
        <v>0</v>
      </c>
      <c r="Q113" s="269"/>
    </row>
    <row r="114" spans="2:17" ht="12.5">
      <c r="B114" s="195" t="str">
        <f t="shared" si="33"/>
        <v/>
      </c>
      <c r="C114" s="507">
        <f>IF(D93="","-",+C113+1)</f>
        <v>2022</v>
      </c>
      <c r="D114" s="508">
        <v>239248.21588358312</v>
      </c>
      <c r="E114" s="516">
        <v>8860.6904761904771</v>
      </c>
      <c r="F114" s="515">
        <v>230387.52540739265</v>
      </c>
      <c r="G114" s="515">
        <v>234817.87064548788</v>
      </c>
      <c r="H114" s="516">
        <v>36441.891070021375</v>
      </c>
      <c r="I114" s="510">
        <v>36441.891070021375</v>
      </c>
      <c r="J114" s="514">
        <f t="shared" si="29"/>
        <v>0</v>
      </c>
      <c r="K114" s="514"/>
      <c r="L114" s="518">
        <f t="shared" ref="L114" si="46">H114</f>
        <v>36441.891070021375</v>
      </c>
      <c r="M114" s="519">
        <f t="shared" ref="M114" si="47">IF(L114&lt;&gt;0,+H114-L114,0)</f>
        <v>0</v>
      </c>
      <c r="N114" s="518">
        <f t="shared" ref="N114" si="48">I114</f>
        <v>36441.891070021375</v>
      </c>
      <c r="O114" s="514">
        <f t="shared" ref="O114" si="49">IF(N114&lt;&gt;0,+I114-N114,0)</f>
        <v>0</v>
      </c>
      <c r="P114" s="514">
        <f t="shared" ref="P114" si="50">+O114-M114</f>
        <v>0</v>
      </c>
      <c r="Q114" s="269"/>
    </row>
    <row r="115" spans="2:17" ht="12.5">
      <c r="B115" s="195" t="str">
        <f t="shared" si="33"/>
        <v/>
      </c>
      <c r="C115" s="507">
        <f>IF(D93="","-",+C114+1)</f>
        <v>2023</v>
      </c>
      <c r="D115" s="374">
        <f>IF(F114+SUM(E$99:E114)=D$92,F114,D$92-SUM(E$99:E114))</f>
        <v>230387.52540739265</v>
      </c>
      <c r="E115" s="522">
        <f>IF(+J96&lt;F114,J96,D115)</f>
        <v>8457.931818181818</v>
      </c>
      <c r="F115" s="523">
        <f t="shared" ref="F115:F130" si="51">+D115-E115</f>
        <v>221929.59358921082</v>
      </c>
      <c r="G115" s="523">
        <f t="shared" ref="G115:G130" si="52">+(F115+D115)/2</f>
        <v>226158.55949830174</v>
      </c>
      <c r="H115" s="526">
        <f t="shared" ref="H115:H154" si="53">+J$94*G115+E115</f>
        <v>36357.995224212696</v>
      </c>
      <c r="I115" s="577">
        <f t="shared" ref="I115:I154" si="54">+J$95*G115+E115</f>
        <v>36357.995224212696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3"/>
        <v/>
      </c>
      <c r="C116" s="507">
        <f>IF(D93="","-",+C115+1)</f>
        <v>2024</v>
      </c>
      <c r="D116" s="374">
        <f>IF(F115+SUM(E$99:E115)=D$92,F115,D$92-SUM(E$99:E115))</f>
        <v>221929.59358921082</v>
      </c>
      <c r="E116" s="522">
        <f>IF(+J96&lt;F115,J96,D116)</f>
        <v>8457.931818181818</v>
      </c>
      <c r="F116" s="523">
        <f t="shared" si="51"/>
        <v>213471.661771029</v>
      </c>
      <c r="G116" s="523">
        <f t="shared" si="52"/>
        <v>217700.62768011991</v>
      </c>
      <c r="H116" s="526">
        <f t="shared" si="53"/>
        <v>35314.581989999329</v>
      </c>
      <c r="I116" s="577">
        <f t="shared" si="54"/>
        <v>35314.581989999329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3"/>
        <v/>
      </c>
      <c r="C117" s="507">
        <f>IF(D93="","-",+C116+1)</f>
        <v>2025</v>
      </c>
      <c r="D117" s="374">
        <f>IF(F116+SUM(E$99:E116)=D$92,F116,D$92-SUM(E$99:E116))</f>
        <v>213471.661771029</v>
      </c>
      <c r="E117" s="522">
        <f>IF(+J96&lt;F116,J96,D117)</f>
        <v>8457.931818181818</v>
      </c>
      <c r="F117" s="523">
        <f t="shared" si="51"/>
        <v>205013.72995284718</v>
      </c>
      <c r="G117" s="523">
        <f t="shared" si="52"/>
        <v>209242.69586193809</v>
      </c>
      <c r="H117" s="526">
        <f t="shared" si="53"/>
        <v>34271.168755785962</v>
      </c>
      <c r="I117" s="577">
        <f t="shared" si="54"/>
        <v>34271.168755785962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3"/>
        <v/>
      </c>
      <c r="C118" s="507">
        <f>IF(D93="","-",+C117+1)</f>
        <v>2026</v>
      </c>
      <c r="D118" s="374">
        <f>IF(F117+SUM(E$99:E117)=D$92,F117,D$92-SUM(E$99:E117))</f>
        <v>205013.72995284718</v>
      </c>
      <c r="E118" s="522">
        <f>IF(+J96&lt;F117,J96,D118)</f>
        <v>8457.931818181818</v>
      </c>
      <c r="F118" s="523">
        <f t="shared" si="51"/>
        <v>196555.79813466535</v>
      </c>
      <c r="G118" s="523">
        <f t="shared" si="52"/>
        <v>200784.76404375627</v>
      </c>
      <c r="H118" s="526">
        <f t="shared" si="53"/>
        <v>33227.755521572595</v>
      </c>
      <c r="I118" s="577">
        <f t="shared" si="54"/>
        <v>33227.755521572595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3"/>
        <v/>
      </c>
      <c r="C119" s="507">
        <f>IF(D93="","-",+C118+1)</f>
        <v>2027</v>
      </c>
      <c r="D119" s="374">
        <f>IF(F118+SUM(E$99:E118)=D$92,F118,D$92-SUM(E$99:E118))</f>
        <v>196555.79813466535</v>
      </c>
      <c r="E119" s="522">
        <f>IF(+J96&lt;F118,J96,D119)</f>
        <v>8457.931818181818</v>
      </c>
      <c r="F119" s="523">
        <f t="shared" si="51"/>
        <v>188097.86631648353</v>
      </c>
      <c r="G119" s="523">
        <f t="shared" si="52"/>
        <v>192326.83222557444</v>
      </c>
      <c r="H119" s="526">
        <f t="shared" si="53"/>
        <v>32184.342287359235</v>
      </c>
      <c r="I119" s="577">
        <f t="shared" si="54"/>
        <v>32184.342287359235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3"/>
        <v/>
      </c>
      <c r="C120" s="507">
        <f>IF(D93="","-",+C119+1)</f>
        <v>2028</v>
      </c>
      <c r="D120" s="374">
        <f>IF(F119+SUM(E$99:E119)=D$92,F119,D$92-SUM(E$99:E119))</f>
        <v>188097.86631648353</v>
      </c>
      <c r="E120" s="522">
        <f>IF(+J96&lt;F119,J96,D120)</f>
        <v>8457.931818181818</v>
      </c>
      <c r="F120" s="523">
        <f t="shared" si="51"/>
        <v>179639.93449830171</v>
      </c>
      <c r="G120" s="523">
        <f t="shared" si="52"/>
        <v>183868.90040739262</v>
      </c>
      <c r="H120" s="526">
        <f t="shared" si="53"/>
        <v>31140.929053145868</v>
      </c>
      <c r="I120" s="577">
        <f t="shared" si="54"/>
        <v>31140.929053145868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3"/>
        <v/>
      </c>
      <c r="C121" s="507">
        <f>IF(D93="","-",+C120+1)</f>
        <v>2029</v>
      </c>
      <c r="D121" s="374">
        <f>IF(F120+SUM(E$99:E120)=D$92,F120,D$92-SUM(E$99:E120))</f>
        <v>179639.93449830171</v>
      </c>
      <c r="E121" s="522">
        <f>IF(+J96&lt;F120,J96,D121)</f>
        <v>8457.931818181818</v>
      </c>
      <c r="F121" s="523">
        <f t="shared" si="51"/>
        <v>171182.00268011988</v>
      </c>
      <c r="G121" s="523">
        <f t="shared" si="52"/>
        <v>175410.9685892108</v>
      </c>
      <c r="H121" s="526">
        <f t="shared" si="53"/>
        <v>30097.515818932501</v>
      </c>
      <c r="I121" s="577">
        <f t="shared" si="54"/>
        <v>30097.515818932501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3"/>
        <v/>
      </c>
      <c r="C122" s="507">
        <f>IF(D93="","-",+C121+1)</f>
        <v>2030</v>
      </c>
      <c r="D122" s="374">
        <f>IF(F121+SUM(E$99:E121)=D$92,F121,D$92-SUM(E$99:E121))</f>
        <v>171182.00268011988</v>
      </c>
      <c r="E122" s="522">
        <f>IF(+J96&lt;F121,J96,D122)</f>
        <v>8457.931818181818</v>
      </c>
      <c r="F122" s="523">
        <f t="shared" si="51"/>
        <v>162724.07086193806</v>
      </c>
      <c r="G122" s="523">
        <f t="shared" si="52"/>
        <v>166953.03677102897</v>
      </c>
      <c r="H122" s="526">
        <f t="shared" si="53"/>
        <v>29054.102584719134</v>
      </c>
      <c r="I122" s="577">
        <f t="shared" si="54"/>
        <v>29054.102584719134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3"/>
        <v/>
      </c>
      <c r="C123" s="507">
        <f>IF(D93="","-",+C122+1)</f>
        <v>2031</v>
      </c>
      <c r="D123" s="374">
        <f>IF(F122+SUM(E$99:E122)=D$92,F122,D$92-SUM(E$99:E122))</f>
        <v>162724.07086193806</v>
      </c>
      <c r="E123" s="522">
        <f>IF(+J96&lt;F122,J96,D123)</f>
        <v>8457.931818181818</v>
      </c>
      <c r="F123" s="523">
        <f t="shared" si="51"/>
        <v>154266.13904375624</v>
      </c>
      <c r="G123" s="523">
        <f t="shared" si="52"/>
        <v>158495.10495284715</v>
      </c>
      <c r="H123" s="526">
        <f t="shared" si="53"/>
        <v>28010.689350505767</v>
      </c>
      <c r="I123" s="577">
        <f t="shared" si="54"/>
        <v>28010.689350505767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3"/>
        <v/>
      </c>
      <c r="C124" s="507">
        <f>IF(D93="","-",+C123+1)</f>
        <v>2032</v>
      </c>
      <c r="D124" s="374">
        <f>IF(F123+SUM(E$99:E123)=D$92,F123,D$92-SUM(E$99:E123))</f>
        <v>154266.13904375624</v>
      </c>
      <c r="E124" s="522">
        <f>IF(+J96&lt;F123,J96,D124)</f>
        <v>8457.931818181818</v>
      </c>
      <c r="F124" s="523">
        <f t="shared" si="51"/>
        <v>145808.20722557441</v>
      </c>
      <c r="G124" s="523">
        <f t="shared" si="52"/>
        <v>150037.17313466533</v>
      </c>
      <c r="H124" s="526">
        <f t="shared" si="53"/>
        <v>26967.276116292407</v>
      </c>
      <c r="I124" s="577">
        <f t="shared" si="54"/>
        <v>26967.276116292407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3"/>
        <v/>
      </c>
      <c r="C125" s="507">
        <f>IF(D93="","-",+C124+1)</f>
        <v>2033</v>
      </c>
      <c r="D125" s="374">
        <f>IF(F124+SUM(E$99:E124)=D$92,F124,D$92-SUM(E$99:E124))</f>
        <v>145808.20722557441</v>
      </c>
      <c r="E125" s="522">
        <f>IF(+J96&lt;F124,J96,D125)</f>
        <v>8457.931818181818</v>
      </c>
      <c r="F125" s="523">
        <f t="shared" si="51"/>
        <v>137350.27540739259</v>
      </c>
      <c r="G125" s="523">
        <f t="shared" si="52"/>
        <v>141579.2413164835</v>
      </c>
      <c r="H125" s="526">
        <f t="shared" si="53"/>
        <v>25923.86288207904</v>
      </c>
      <c r="I125" s="577">
        <f t="shared" si="54"/>
        <v>25923.86288207904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3"/>
        <v/>
      </c>
      <c r="C126" s="507">
        <f>IF(D93="","-",+C125+1)</f>
        <v>2034</v>
      </c>
      <c r="D126" s="374">
        <f>IF(F125+SUM(E$99:E125)=D$92,F125,D$92-SUM(E$99:E125))</f>
        <v>137350.27540739259</v>
      </c>
      <c r="E126" s="522">
        <f>IF(+J96&lt;F125,J96,D126)</f>
        <v>8457.931818181818</v>
      </c>
      <c r="F126" s="523">
        <f t="shared" si="51"/>
        <v>128892.34358921077</v>
      </c>
      <c r="G126" s="523">
        <f t="shared" si="52"/>
        <v>133121.30949830168</v>
      </c>
      <c r="H126" s="526">
        <f t="shared" si="53"/>
        <v>24880.449647865673</v>
      </c>
      <c r="I126" s="577">
        <f t="shared" si="54"/>
        <v>24880.449647865673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3"/>
        <v/>
      </c>
      <c r="C127" s="507">
        <f>IF(D93="","-",+C126+1)</f>
        <v>2035</v>
      </c>
      <c r="D127" s="374">
        <f>IF(F126+SUM(E$99:E126)=D$92,F126,D$92-SUM(E$99:E126))</f>
        <v>128892.34358921077</v>
      </c>
      <c r="E127" s="522">
        <f>IF(+J96&lt;F126,J96,D127)</f>
        <v>8457.931818181818</v>
      </c>
      <c r="F127" s="523">
        <f t="shared" si="51"/>
        <v>120434.41177102894</v>
      </c>
      <c r="G127" s="523">
        <f t="shared" si="52"/>
        <v>124663.37768011985</v>
      </c>
      <c r="H127" s="526">
        <f t="shared" si="53"/>
        <v>23837.036413652306</v>
      </c>
      <c r="I127" s="577">
        <f t="shared" si="54"/>
        <v>23837.036413652306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3"/>
        <v/>
      </c>
      <c r="C128" s="507">
        <f>IF(D93="","-",+C127+1)</f>
        <v>2036</v>
      </c>
      <c r="D128" s="374">
        <f>IF(F127+SUM(E$99:E127)=D$92,F127,D$92-SUM(E$99:E127))</f>
        <v>120434.41177102894</v>
      </c>
      <c r="E128" s="522">
        <f>IF(+J96&lt;F127,J96,D128)</f>
        <v>8457.931818181818</v>
      </c>
      <c r="F128" s="523">
        <f t="shared" si="51"/>
        <v>111976.47995284712</v>
      </c>
      <c r="G128" s="523">
        <f t="shared" si="52"/>
        <v>116205.44586193803</v>
      </c>
      <c r="H128" s="526">
        <f t="shared" si="53"/>
        <v>22793.623179438942</v>
      </c>
      <c r="I128" s="577">
        <f t="shared" si="54"/>
        <v>22793.623179438942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3"/>
        <v/>
      </c>
      <c r="C129" s="507">
        <f>IF(D93="","-",+C128+1)</f>
        <v>2037</v>
      </c>
      <c r="D129" s="374">
        <f>IF(F128+SUM(E$99:E128)=D$92,F128,D$92-SUM(E$99:E128))</f>
        <v>111976.47995284712</v>
      </c>
      <c r="E129" s="522">
        <f>IF(+J96&lt;F128,J96,D129)</f>
        <v>8457.931818181818</v>
      </c>
      <c r="F129" s="523">
        <f t="shared" si="51"/>
        <v>103518.5481346653</v>
      </c>
      <c r="G129" s="523">
        <f t="shared" si="52"/>
        <v>107747.51404375621</v>
      </c>
      <c r="H129" s="526">
        <f t="shared" si="53"/>
        <v>21750.209945225575</v>
      </c>
      <c r="I129" s="577">
        <f t="shared" si="54"/>
        <v>21750.209945225575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3"/>
        <v/>
      </c>
      <c r="C130" s="507">
        <f>IF(D93="","-",+C129+1)</f>
        <v>2038</v>
      </c>
      <c r="D130" s="374">
        <f>IF(F129+SUM(E$99:E129)=D$92,F129,D$92-SUM(E$99:E129))</f>
        <v>103518.5481346653</v>
      </c>
      <c r="E130" s="522">
        <f>IF(+J96&lt;F129,J96,D130)</f>
        <v>8457.931818181818</v>
      </c>
      <c r="F130" s="523">
        <f t="shared" si="51"/>
        <v>95060.616316483472</v>
      </c>
      <c r="G130" s="523">
        <f t="shared" si="52"/>
        <v>99289.582225574384</v>
      </c>
      <c r="H130" s="526">
        <f t="shared" si="53"/>
        <v>20706.796711012212</v>
      </c>
      <c r="I130" s="577">
        <f t="shared" si="54"/>
        <v>20706.796711012212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3"/>
        <v/>
      </c>
      <c r="C131" s="507">
        <f>IF(D93="","-",+C130+1)</f>
        <v>2039</v>
      </c>
      <c r="D131" s="374">
        <f>IF(F130+SUM(E$99:E130)=D$92,F130,D$92-SUM(E$99:E130))</f>
        <v>95060.616316483472</v>
      </c>
      <c r="E131" s="522">
        <f>IF(+J96&lt;F130,J96,D131)</f>
        <v>8457.931818181818</v>
      </c>
      <c r="F131" s="523">
        <f t="shared" ref="F131:F154" si="55">+D131-E131</f>
        <v>86602.684498301649</v>
      </c>
      <c r="G131" s="523">
        <f t="shared" ref="G131:G154" si="56">+(F131+D131)/2</f>
        <v>90831.650407392561</v>
      </c>
      <c r="H131" s="526">
        <f t="shared" si="53"/>
        <v>19663.383476798845</v>
      </c>
      <c r="I131" s="577">
        <f t="shared" si="54"/>
        <v>19663.383476798845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3"/>
        <v/>
      </c>
      <c r="C132" s="507">
        <f>IF(D93="","-",+C131+1)</f>
        <v>2040</v>
      </c>
      <c r="D132" s="374">
        <f>IF(F131+SUM(E$99:E131)=D$92,F131,D$92-SUM(E$99:E131))</f>
        <v>86602.684498301649</v>
      </c>
      <c r="E132" s="522">
        <f>IF(+J96&lt;F131,J96,D132)</f>
        <v>8457.931818181818</v>
      </c>
      <c r="F132" s="523">
        <f t="shared" si="55"/>
        <v>78144.752680119826</v>
      </c>
      <c r="G132" s="523">
        <f t="shared" si="56"/>
        <v>82373.718589210737</v>
      </c>
      <c r="H132" s="526">
        <f t="shared" si="53"/>
        <v>18619.970242585478</v>
      </c>
      <c r="I132" s="577">
        <f t="shared" si="54"/>
        <v>18619.970242585478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3"/>
        <v/>
      </c>
      <c r="C133" s="507">
        <f>IF(D93="","-",+C132+1)</f>
        <v>2041</v>
      </c>
      <c r="D133" s="374">
        <f>IF(F132+SUM(E$99:E132)=D$92,F132,D$92-SUM(E$99:E132))</f>
        <v>78144.752680119826</v>
      </c>
      <c r="E133" s="522">
        <f>IF(+J96&lt;F132,J96,D133)</f>
        <v>8457.931818181818</v>
      </c>
      <c r="F133" s="523">
        <f t="shared" si="55"/>
        <v>69686.820861938002</v>
      </c>
      <c r="G133" s="523">
        <f t="shared" si="56"/>
        <v>73915.786771028914</v>
      </c>
      <c r="H133" s="526">
        <f t="shared" si="53"/>
        <v>17576.557008372114</v>
      </c>
      <c r="I133" s="577">
        <f t="shared" si="54"/>
        <v>17576.557008372114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3"/>
        <v/>
      </c>
      <c r="C134" s="507">
        <f>IF(D93="","-",+C133+1)</f>
        <v>2042</v>
      </c>
      <c r="D134" s="374">
        <f>IF(F133+SUM(E$99:E133)=D$92,F133,D$92-SUM(E$99:E133))</f>
        <v>69686.820861938002</v>
      </c>
      <c r="E134" s="522">
        <f>IF(+J96&lt;F133,J96,D134)</f>
        <v>8457.931818181818</v>
      </c>
      <c r="F134" s="523">
        <f t="shared" si="55"/>
        <v>61228.889043756186</v>
      </c>
      <c r="G134" s="523">
        <f t="shared" si="56"/>
        <v>65457.85495284709</v>
      </c>
      <c r="H134" s="526">
        <f t="shared" si="53"/>
        <v>16533.143774158747</v>
      </c>
      <c r="I134" s="577">
        <f t="shared" si="54"/>
        <v>16533.143774158747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3"/>
        <v/>
      </c>
      <c r="C135" s="507">
        <f>IF(D93="","-",+C134+1)</f>
        <v>2043</v>
      </c>
      <c r="D135" s="374">
        <f>IF(F134+SUM(E$99:E134)=D$92,F134,D$92-SUM(E$99:E134))</f>
        <v>61228.889043756186</v>
      </c>
      <c r="E135" s="522">
        <f>IF(+J96&lt;F134,J96,D135)</f>
        <v>8457.931818181818</v>
      </c>
      <c r="F135" s="523">
        <f t="shared" si="55"/>
        <v>52770.95722557437</v>
      </c>
      <c r="G135" s="523">
        <f t="shared" si="56"/>
        <v>56999.923134665281</v>
      </c>
      <c r="H135" s="526">
        <f t="shared" si="53"/>
        <v>15489.730539945383</v>
      </c>
      <c r="I135" s="577">
        <f t="shared" si="54"/>
        <v>15489.730539945383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3"/>
        <v/>
      </c>
      <c r="C136" s="507">
        <f>IF(D93="","-",+C135+1)</f>
        <v>2044</v>
      </c>
      <c r="D136" s="374">
        <f>IF(F135+SUM(E$99:E135)=D$92,F135,D$92-SUM(E$99:E135))</f>
        <v>52770.95722557437</v>
      </c>
      <c r="E136" s="522">
        <f>IF(+J96&lt;F135,J96,D136)</f>
        <v>8457.931818181818</v>
      </c>
      <c r="F136" s="523">
        <f t="shared" si="55"/>
        <v>44313.025407392553</v>
      </c>
      <c r="G136" s="523">
        <f t="shared" si="56"/>
        <v>48541.991316483458</v>
      </c>
      <c r="H136" s="526">
        <f t="shared" si="53"/>
        <v>14446.317305732018</v>
      </c>
      <c r="I136" s="577">
        <f t="shared" si="54"/>
        <v>14446.317305732018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3"/>
        <v/>
      </c>
      <c r="C137" s="507">
        <f>IF(D93="","-",+C136+1)</f>
        <v>2045</v>
      </c>
      <c r="D137" s="374">
        <f>IF(F136+SUM(E$99:E136)=D$92,F136,D$92-SUM(E$99:E136))</f>
        <v>44313.025407392553</v>
      </c>
      <c r="E137" s="522">
        <f>IF(+J96&lt;F136,J96,D137)</f>
        <v>8457.931818181818</v>
      </c>
      <c r="F137" s="523">
        <f t="shared" si="55"/>
        <v>35855.093589210737</v>
      </c>
      <c r="G137" s="523">
        <f t="shared" si="56"/>
        <v>40084.059498301649</v>
      </c>
      <c r="H137" s="526">
        <f t="shared" si="53"/>
        <v>13402.904071518655</v>
      </c>
      <c r="I137" s="577">
        <f t="shared" si="54"/>
        <v>13402.904071518655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3"/>
        <v/>
      </c>
      <c r="C138" s="507">
        <f>IF(D93="","-",+C137+1)</f>
        <v>2046</v>
      </c>
      <c r="D138" s="374">
        <f>IF(F137+SUM(E$99:E137)=D$92,F137,D$92-SUM(E$99:E137))</f>
        <v>35855.093589210737</v>
      </c>
      <c r="E138" s="522">
        <f>IF(+J96&lt;F137,J96,D138)</f>
        <v>8457.931818181818</v>
      </c>
      <c r="F138" s="523">
        <f t="shared" si="55"/>
        <v>27397.161771028921</v>
      </c>
      <c r="G138" s="523">
        <f t="shared" si="56"/>
        <v>31626.127680119829</v>
      </c>
      <c r="H138" s="526">
        <f t="shared" si="53"/>
        <v>12359.490837305289</v>
      </c>
      <c r="I138" s="577">
        <f t="shared" si="54"/>
        <v>12359.490837305289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3"/>
        <v/>
      </c>
      <c r="C139" s="507">
        <f>IF(D93="","-",+C138+1)</f>
        <v>2047</v>
      </c>
      <c r="D139" s="374">
        <f>IF(F138+SUM(E$99:E138)=D$92,F138,D$92-SUM(E$99:E138))</f>
        <v>27397.161771028921</v>
      </c>
      <c r="E139" s="522">
        <f>IF(+J96&lt;F138,J96,D139)</f>
        <v>8457.931818181818</v>
      </c>
      <c r="F139" s="523">
        <f t="shared" si="55"/>
        <v>18939.229952847105</v>
      </c>
      <c r="G139" s="523">
        <f t="shared" si="56"/>
        <v>23168.195861938013</v>
      </c>
      <c r="H139" s="526">
        <f t="shared" si="53"/>
        <v>11316.077603091926</v>
      </c>
      <c r="I139" s="577">
        <f t="shared" si="54"/>
        <v>11316.077603091926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3"/>
        <v/>
      </c>
      <c r="C140" s="507">
        <f>IF(D93="","-",+C139+1)</f>
        <v>2048</v>
      </c>
      <c r="D140" s="374">
        <f>IF(F139+SUM(E$99:E139)=D$92,F139,D$92-SUM(E$99:E139))</f>
        <v>18939.229952847105</v>
      </c>
      <c r="E140" s="522">
        <f>IF(+J96&lt;F139,J96,D140)</f>
        <v>8457.931818181818</v>
      </c>
      <c r="F140" s="523">
        <f t="shared" si="55"/>
        <v>10481.298134665287</v>
      </c>
      <c r="G140" s="523">
        <f t="shared" si="56"/>
        <v>14710.264043756197</v>
      </c>
      <c r="H140" s="526">
        <f t="shared" si="53"/>
        <v>10272.664368878561</v>
      </c>
      <c r="I140" s="577">
        <f t="shared" si="54"/>
        <v>10272.664368878561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3"/>
        <v/>
      </c>
      <c r="C141" s="507">
        <f>IF(D93="","-",+C140+1)</f>
        <v>2049</v>
      </c>
      <c r="D141" s="374">
        <f>IF(F140+SUM(E$99:E140)=D$92,F140,D$92-SUM(E$99:E140))</f>
        <v>10481.298134665287</v>
      </c>
      <c r="E141" s="522">
        <f>IF(+J96&lt;F140,J96,D141)</f>
        <v>8457.931818181818</v>
      </c>
      <c r="F141" s="523">
        <f t="shared" si="55"/>
        <v>2023.3663164834688</v>
      </c>
      <c r="G141" s="523">
        <f t="shared" si="56"/>
        <v>6252.3322255743778</v>
      </c>
      <c r="H141" s="526">
        <f t="shared" si="53"/>
        <v>9229.2511346651954</v>
      </c>
      <c r="I141" s="577">
        <f t="shared" si="54"/>
        <v>9229.2511346651954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3"/>
        <v/>
      </c>
      <c r="C142" s="507">
        <f>IF(D93="","-",+C141+1)</f>
        <v>2050</v>
      </c>
      <c r="D142" s="374">
        <f>IF(F141+SUM(E$99:E141)=D$92,F141,D$92-SUM(E$99:E141))</f>
        <v>2023.3663164834688</v>
      </c>
      <c r="E142" s="522">
        <f>IF(+J96&lt;F141,J96,D142)</f>
        <v>2023.3663164834688</v>
      </c>
      <c r="F142" s="523">
        <f t="shared" si="55"/>
        <v>0</v>
      </c>
      <c r="G142" s="523">
        <f t="shared" si="56"/>
        <v>1011.6831582417344</v>
      </c>
      <c r="H142" s="526">
        <f t="shared" si="53"/>
        <v>2148.1726661718162</v>
      </c>
      <c r="I142" s="577">
        <f t="shared" si="54"/>
        <v>2148.1726661718162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3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3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3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3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3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3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3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3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3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3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3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3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1394414.4333982263</v>
      </c>
      <c r="I155" s="375">
        <f>SUM(I99:I154)</f>
        <v>1394414.4333982263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A84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41661.868149558737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41661.868149558737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173">
        <v>308077.3701774287</v>
      </c>
      <c r="E27" s="609">
        <v>9495.7560975609758</v>
      </c>
      <c r="F27" s="173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173">
        <v>298581.61407986772</v>
      </c>
      <c r="E28" s="609">
        <v>9495.7560975609758</v>
      </c>
      <c r="F28" s="173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173">
        <v>289085.85798230674</v>
      </c>
      <c r="E29" s="609">
        <v>9495.7560975609758</v>
      </c>
      <c r="F29" s="173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173">
        <v>280031.76495905104</v>
      </c>
      <c r="E30" s="609">
        <v>9269.6666666666661</v>
      </c>
      <c r="F30" s="173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173">
        <v>270320.43521807925</v>
      </c>
      <c r="E31" s="609">
        <v>9269.6666666666661</v>
      </c>
      <c r="F31" s="173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173">
        <v>261050.76855141259</v>
      </c>
      <c r="E32" s="609">
        <v>9269.6666666666661</v>
      </c>
      <c r="F32" s="173">
        <v>251781.10188474593</v>
      </c>
      <c r="G32" s="609">
        <v>41661.868149558737</v>
      </c>
      <c r="H32" s="610">
        <v>41661.868149558737</v>
      </c>
      <c r="I32" s="511">
        <f t="shared" si="0"/>
        <v>0</v>
      </c>
      <c r="J32" s="511"/>
      <c r="K32" s="518">
        <f t="shared" ref="K32" si="18">G32</f>
        <v>41661.868149558737</v>
      </c>
      <c r="L32" s="519">
        <f t="shared" ref="L32" si="19">IF(K32&lt;&gt;0,+G32-K32,0)</f>
        <v>0</v>
      </c>
      <c r="M32" s="518">
        <f t="shared" ref="M32" si="20">H32</f>
        <v>41661.868149558737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251781.10188474593</v>
      </c>
      <c r="E33" s="522">
        <f>IF(+I14&lt;F32,I14,D33)</f>
        <v>9269.6666666666661</v>
      </c>
      <c r="F33" s="523">
        <f t="shared" ref="F33:F48" si="21">+D33-E33</f>
        <v>242511.43521807928</v>
      </c>
      <c r="G33" s="524">
        <f t="shared" ref="G33:G72" si="22">+I$12*((D33+F33)/2)+E33</f>
        <v>37059.805631951043</v>
      </c>
      <c r="H33" s="491">
        <f t="shared" ref="H33:H72" si="23">+I$13*((D33+F33)/2)+E33</f>
        <v>37059.805631951043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242511.43521807928</v>
      </c>
      <c r="E34" s="522">
        <f>IF(+I14&lt;F33,I14,D34)</f>
        <v>9269.6666666666661</v>
      </c>
      <c r="F34" s="523">
        <f t="shared" si="21"/>
        <v>233241.76855141262</v>
      </c>
      <c r="G34" s="524">
        <f t="shared" si="22"/>
        <v>36017.486335210611</v>
      </c>
      <c r="H34" s="491">
        <f t="shared" si="23"/>
        <v>36017.486335210611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233241.76855141262</v>
      </c>
      <c r="E35" s="522">
        <f>IF(+I14&lt;F34,I14,D35)</f>
        <v>9269.6666666666661</v>
      </c>
      <c r="F35" s="523">
        <f t="shared" si="21"/>
        <v>223972.10188474596</v>
      </c>
      <c r="G35" s="524">
        <f t="shared" si="22"/>
        <v>34975.167038470179</v>
      </c>
      <c r="H35" s="491">
        <f t="shared" si="23"/>
        <v>34975.167038470179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223972.10188474596</v>
      </c>
      <c r="E36" s="522">
        <f>IF(+I14&lt;F35,I14,D36)</f>
        <v>9269.6666666666661</v>
      </c>
      <c r="F36" s="523">
        <f t="shared" si="21"/>
        <v>214702.43521807931</v>
      </c>
      <c r="G36" s="524">
        <f t="shared" si="22"/>
        <v>33932.84774172974</v>
      </c>
      <c r="H36" s="491">
        <f t="shared" si="23"/>
        <v>33932.84774172974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214702.43521807931</v>
      </c>
      <c r="E37" s="522">
        <f>IF(+I14&lt;F36,I14,D37)</f>
        <v>9269.6666666666661</v>
      </c>
      <c r="F37" s="523">
        <f t="shared" si="21"/>
        <v>205432.76855141265</v>
      </c>
      <c r="G37" s="524">
        <f t="shared" si="22"/>
        <v>32890.528444989308</v>
      </c>
      <c r="H37" s="491">
        <f t="shared" si="23"/>
        <v>32890.528444989308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205432.76855141265</v>
      </c>
      <c r="E38" s="522">
        <f>IF(+I14&lt;F37,I14,D38)</f>
        <v>9269.6666666666661</v>
      </c>
      <c r="F38" s="523">
        <f t="shared" si="21"/>
        <v>196163.10188474599</v>
      </c>
      <c r="G38" s="524">
        <f t="shared" si="22"/>
        <v>31848.209148248876</v>
      </c>
      <c r="H38" s="491">
        <f t="shared" si="23"/>
        <v>31848.209148248876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196163.10188474599</v>
      </c>
      <c r="E39" s="522">
        <f>IF(+I14&lt;F38,I14,D39)</f>
        <v>9269.6666666666661</v>
      </c>
      <c r="F39" s="523">
        <f t="shared" si="21"/>
        <v>186893.43521807934</v>
      </c>
      <c r="G39" s="524">
        <f t="shared" si="22"/>
        <v>30805.889851508444</v>
      </c>
      <c r="H39" s="491">
        <f t="shared" si="23"/>
        <v>30805.889851508444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186893.43521807934</v>
      </c>
      <c r="E40" s="522">
        <f>IF(+I14&lt;F39,I14,D40)</f>
        <v>9269.6666666666661</v>
      </c>
      <c r="F40" s="523">
        <f t="shared" si="21"/>
        <v>177623.76855141268</v>
      </c>
      <c r="G40" s="524">
        <f t="shared" si="22"/>
        <v>29763.570554768005</v>
      </c>
      <c r="H40" s="491">
        <f t="shared" si="23"/>
        <v>29763.570554768005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177623.76855141268</v>
      </c>
      <c r="E41" s="522">
        <f>IF(+I14&lt;F40,I14,D41)</f>
        <v>9269.6666666666661</v>
      </c>
      <c r="F41" s="523">
        <f t="shared" si="21"/>
        <v>168354.10188474602</v>
      </c>
      <c r="G41" s="524">
        <f t="shared" si="22"/>
        <v>28721.251258027572</v>
      </c>
      <c r="H41" s="491">
        <f t="shared" si="23"/>
        <v>28721.251258027572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168354.10188474602</v>
      </c>
      <c r="E42" s="522">
        <f>IF(+I14&lt;F41,I14,D42)</f>
        <v>9269.6666666666661</v>
      </c>
      <c r="F42" s="523">
        <f t="shared" si="21"/>
        <v>159084.43521807936</v>
      </c>
      <c r="G42" s="524">
        <f t="shared" si="22"/>
        <v>27678.931961287133</v>
      </c>
      <c r="H42" s="491">
        <f t="shared" si="23"/>
        <v>27678.931961287133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159084.43521807936</v>
      </c>
      <c r="E43" s="522">
        <f>IF(+I14&lt;F42,I14,D43)</f>
        <v>9269.6666666666661</v>
      </c>
      <c r="F43" s="523">
        <f t="shared" si="21"/>
        <v>149814.76855141271</v>
      </c>
      <c r="G43" s="524">
        <f t="shared" si="22"/>
        <v>26636.612664546708</v>
      </c>
      <c r="H43" s="491">
        <f t="shared" si="23"/>
        <v>26636.612664546708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149814.76855141271</v>
      </c>
      <c r="E44" s="522">
        <f>IF(+I14&lt;F43,I14,D44)</f>
        <v>9269.6666666666661</v>
      </c>
      <c r="F44" s="523">
        <f t="shared" si="21"/>
        <v>140545.10188474605</v>
      </c>
      <c r="G44" s="524">
        <f t="shared" si="22"/>
        <v>25594.293367806269</v>
      </c>
      <c r="H44" s="491">
        <f t="shared" si="23"/>
        <v>25594.293367806269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140545.10188474605</v>
      </c>
      <c r="E45" s="522">
        <f>IF(+I14&lt;F44,I14,D45)</f>
        <v>9269.6666666666661</v>
      </c>
      <c r="F45" s="523">
        <f t="shared" si="21"/>
        <v>131275.43521807939</v>
      </c>
      <c r="G45" s="524">
        <f t="shared" si="22"/>
        <v>24551.974071065837</v>
      </c>
      <c r="H45" s="491">
        <f t="shared" si="23"/>
        <v>24551.974071065837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131275.43521807939</v>
      </c>
      <c r="E46" s="522">
        <f>IF(+I14&lt;F45,I14,D46)</f>
        <v>9269.6666666666661</v>
      </c>
      <c r="F46" s="523">
        <f t="shared" si="21"/>
        <v>122005.76855141272</v>
      </c>
      <c r="G46" s="524">
        <f t="shared" si="22"/>
        <v>23509.654774325401</v>
      </c>
      <c r="H46" s="491">
        <f t="shared" si="23"/>
        <v>23509.654774325401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122005.76855141272</v>
      </c>
      <c r="E47" s="522">
        <f>IF(+I14&lt;F46,I14,D47)</f>
        <v>9269.6666666666661</v>
      </c>
      <c r="F47" s="523">
        <f t="shared" si="21"/>
        <v>112736.10188474605</v>
      </c>
      <c r="G47" s="524">
        <f t="shared" si="22"/>
        <v>22467.335477584966</v>
      </c>
      <c r="H47" s="491">
        <f t="shared" si="23"/>
        <v>22467.335477584966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112736.10188474605</v>
      </c>
      <c r="E48" s="522">
        <f>IF(+I14&lt;F47,I14,D48)</f>
        <v>9269.6666666666661</v>
      </c>
      <c r="F48" s="523">
        <f t="shared" si="21"/>
        <v>103466.43521807938</v>
      </c>
      <c r="G48" s="524">
        <f t="shared" si="22"/>
        <v>21425.01618084453</v>
      </c>
      <c r="H48" s="491">
        <f t="shared" si="23"/>
        <v>21425.01618084453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103466.43521807938</v>
      </c>
      <c r="E49" s="522">
        <f>IF(+I14&lt;F48,I14,D49)</f>
        <v>9269.6666666666661</v>
      </c>
      <c r="F49" s="523">
        <f t="shared" ref="F49:F72" si="24">+D49-E49</f>
        <v>94196.768551412708</v>
      </c>
      <c r="G49" s="524">
        <f t="shared" si="22"/>
        <v>20382.696884104094</v>
      </c>
      <c r="H49" s="491">
        <f t="shared" si="23"/>
        <v>20382.696884104094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94196.768551412708</v>
      </c>
      <c r="E50" s="522">
        <f>IF(+I14&lt;F49,I14,D50)</f>
        <v>9269.6666666666661</v>
      </c>
      <c r="F50" s="523">
        <f t="shared" si="24"/>
        <v>84927.101884746036</v>
      </c>
      <c r="G50" s="524">
        <f t="shared" si="22"/>
        <v>19340.377587363659</v>
      </c>
      <c r="H50" s="491">
        <f t="shared" si="23"/>
        <v>19340.377587363659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84927.101884746036</v>
      </c>
      <c r="E51" s="522">
        <f>IF(+I14&lt;F50,I14,D51)</f>
        <v>9269.6666666666661</v>
      </c>
      <c r="F51" s="523">
        <f t="shared" si="24"/>
        <v>75657.435218079365</v>
      </c>
      <c r="G51" s="524">
        <f t="shared" si="22"/>
        <v>18298.058290623223</v>
      </c>
      <c r="H51" s="491">
        <f t="shared" si="23"/>
        <v>18298.058290623223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75657.435218079365</v>
      </c>
      <c r="E52" s="522">
        <f>IF(+I14&lt;F51,I14,D52)</f>
        <v>9269.6666666666661</v>
      </c>
      <c r="F52" s="523">
        <f t="shared" si="24"/>
        <v>66387.768551412693</v>
      </c>
      <c r="G52" s="524">
        <f t="shared" si="22"/>
        <v>17255.738993882787</v>
      </c>
      <c r="H52" s="491">
        <f t="shared" si="23"/>
        <v>17255.738993882787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66387.768551412693</v>
      </c>
      <c r="E53" s="522">
        <f>IF(+I14&lt;F52,I14,D53)</f>
        <v>9269.6666666666661</v>
      </c>
      <c r="F53" s="523">
        <f t="shared" si="24"/>
        <v>57118.101884746029</v>
      </c>
      <c r="G53" s="524">
        <f t="shared" si="22"/>
        <v>16213.419697142353</v>
      </c>
      <c r="H53" s="491">
        <f t="shared" si="23"/>
        <v>16213.419697142353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57118.101884746029</v>
      </c>
      <c r="E54" s="522">
        <f>IF(+I14&lt;F53,I14,D54)</f>
        <v>9269.6666666666661</v>
      </c>
      <c r="F54" s="523">
        <f t="shared" si="24"/>
        <v>47848.435218079365</v>
      </c>
      <c r="G54" s="524">
        <f t="shared" si="22"/>
        <v>15171.100400401918</v>
      </c>
      <c r="H54" s="491">
        <f t="shared" si="23"/>
        <v>15171.100400401918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47848.435218079365</v>
      </c>
      <c r="E55" s="522">
        <f>IF(+I14&lt;F54,I14,D55)</f>
        <v>9269.6666666666661</v>
      </c>
      <c r="F55" s="523">
        <f t="shared" si="24"/>
        <v>38578.768551412701</v>
      </c>
      <c r="G55" s="524">
        <f t="shared" si="22"/>
        <v>14128.781103661484</v>
      </c>
      <c r="H55" s="491">
        <f t="shared" si="23"/>
        <v>14128.781103661484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38578.768551412701</v>
      </c>
      <c r="E56" s="522">
        <f>IF(+I14&lt;F55,I14,D56)</f>
        <v>9269.6666666666661</v>
      </c>
      <c r="F56" s="523">
        <f t="shared" si="24"/>
        <v>29309.101884746036</v>
      </c>
      <c r="G56" s="524">
        <f t="shared" si="22"/>
        <v>13086.461806921048</v>
      </c>
      <c r="H56" s="491">
        <f t="shared" si="23"/>
        <v>13086.461806921048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29309.101884746036</v>
      </c>
      <c r="E57" s="522">
        <f>IF(+I14&lt;F56,I14,D57)</f>
        <v>9269.6666666666661</v>
      </c>
      <c r="F57" s="523">
        <f t="shared" si="24"/>
        <v>20039.435218079372</v>
      </c>
      <c r="G57" s="524">
        <f t="shared" si="22"/>
        <v>12044.142510180613</v>
      </c>
      <c r="H57" s="491">
        <f t="shared" si="23"/>
        <v>12044.142510180613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20039.435218079372</v>
      </c>
      <c r="E58" s="522">
        <f>IF(+I14&lt;F57,I14,D58)</f>
        <v>9269.6666666666661</v>
      </c>
      <c r="F58" s="523">
        <f t="shared" si="24"/>
        <v>10769.768551412706</v>
      </c>
      <c r="G58" s="524">
        <f t="shared" si="22"/>
        <v>11001.823213440179</v>
      </c>
      <c r="H58" s="491">
        <f t="shared" si="23"/>
        <v>11001.823213440179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10769.768551412706</v>
      </c>
      <c r="E59" s="522">
        <f>IF(+I14&lt;F58,I14,D59)</f>
        <v>9269.6666666666661</v>
      </c>
      <c r="F59" s="523">
        <f t="shared" si="24"/>
        <v>1500.10188474604</v>
      </c>
      <c r="G59" s="524">
        <f t="shared" si="22"/>
        <v>9959.5039166997431</v>
      </c>
      <c r="H59" s="491">
        <f t="shared" si="23"/>
        <v>9959.5039166997431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1500.10188474604</v>
      </c>
      <c r="E60" s="522">
        <f>IF(+I14&lt;F59,I14,D60)</f>
        <v>1500.10188474604</v>
      </c>
      <c r="F60" s="523">
        <f t="shared" si="24"/>
        <v>0</v>
      </c>
      <c r="G60" s="524">
        <f t="shared" si="22"/>
        <v>1584.44068557747</v>
      </c>
      <c r="H60" s="491">
        <f t="shared" si="23"/>
        <v>1584.44068557747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389326.00000000029</v>
      </c>
      <c r="F73" s="375"/>
      <c r="G73" s="375">
        <f>SUM(G17:G72)</f>
        <v>1426801.5332728326</v>
      </c>
      <c r="H73" s="375">
        <f>SUM(H17:H72)</f>
        <v>1426801.5332728326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41661.868149558737</v>
      </c>
      <c r="N87" s="546">
        <f>IF(J92&lt;D11,0,VLOOKUP(J92,C17:O72,11))</f>
        <v>41661.868149558737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41370.542002717222</v>
      </c>
      <c r="N88" s="550">
        <f>IF(J92&lt;D11,0,VLOOKUP(J92,C99:P154,7))</f>
        <v>41370.542002717222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-291.32614684151486</v>
      </c>
      <c r="N89" s="555">
        <f>+N88-N87</f>
        <v>-291.32614684151486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8848.318181818182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9">+I99-H99</f>
        <v>0</v>
      </c>
      <c r="K99" s="514"/>
      <c r="L99" s="512">
        <v>0</v>
      </c>
      <c r="M99" s="513">
        <f t="shared" ref="M99:M130" si="30">IF(L99&lt;&gt;0,+H99-L99,0)</f>
        <v>0</v>
      </c>
      <c r="N99" s="512">
        <v>0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9"/>
        <v>0</v>
      </c>
      <c r="K100" s="514"/>
      <c r="L100" s="518">
        <f t="shared" ref="L100:L105" si="33">H100</f>
        <v>0</v>
      </c>
      <c r="M100" s="519">
        <f t="shared" si="30"/>
        <v>0</v>
      </c>
      <c r="N100" s="518">
        <f t="shared" ref="N100:N105" si="34">I100</f>
        <v>0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5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9"/>
        <v>0</v>
      </c>
      <c r="K101" s="514"/>
      <c r="L101" s="518">
        <f t="shared" si="33"/>
        <v>73671.650548973092</v>
      </c>
      <c r="M101" s="519">
        <f t="shared" si="30"/>
        <v>0</v>
      </c>
      <c r="N101" s="518">
        <f t="shared" si="34"/>
        <v>73671.650548973092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9"/>
        <v>0</v>
      </c>
      <c r="K102" s="514"/>
      <c r="L102" s="518">
        <f t="shared" si="33"/>
        <v>65578.844240085236</v>
      </c>
      <c r="M102" s="519">
        <f t="shared" si="30"/>
        <v>0</v>
      </c>
      <c r="N102" s="518">
        <f t="shared" si="34"/>
        <v>65578.844240085236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9"/>
        <v>0</v>
      </c>
      <c r="K103" s="514"/>
      <c r="L103" s="518">
        <f t="shared" si="33"/>
        <v>63006.82444122398</v>
      </c>
      <c r="M103" s="519">
        <f t="shared" si="30"/>
        <v>0</v>
      </c>
      <c r="N103" s="518">
        <f t="shared" si="34"/>
        <v>63006.82444122398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33"/>
        <v>57420.908011898166</v>
      </c>
      <c r="M104" s="519">
        <f t="shared" ref="M104:M109" si="36">IF(L104&lt;&gt;0,+H104-L104,0)</f>
        <v>0</v>
      </c>
      <c r="N104" s="518">
        <f t="shared" si="34"/>
        <v>57420.908011898166</v>
      </c>
      <c r="O104" s="514">
        <f t="shared" ref="O104:O109" si="37">IF(N104&lt;&gt;0,+I104-N104,0)</f>
        <v>0</v>
      </c>
      <c r="P104" s="514">
        <f t="shared" ref="P104:P109" si="38">+O104-M104</f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33"/>
        <v>56385.789642955569</v>
      </c>
      <c r="M105" s="519">
        <f t="shared" si="36"/>
        <v>0</v>
      </c>
      <c r="N105" s="518">
        <f t="shared" si="34"/>
        <v>56385.789642955569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9"/>
        <v>0</v>
      </c>
      <c r="K106" s="514"/>
      <c r="L106" s="518">
        <f t="shared" ref="L106:L111" si="39">H106</f>
        <v>53724.203573157785</v>
      </c>
      <c r="M106" s="519">
        <f t="shared" si="36"/>
        <v>0</v>
      </c>
      <c r="N106" s="518">
        <f t="shared" ref="N106:N111" si="40">I106</f>
        <v>53724.203573157785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9"/>
        <v>0</v>
      </c>
      <c r="K107" s="514"/>
      <c r="L107" s="518">
        <f t="shared" si="39"/>
        <v>50719.792658112536</v>
      </c>
      <c r="M107" s="519">
        <f t="shared" si="36"/>
        <v>0</v>
      </c>
      <c r="N107" s="518">
        <f t="shared" si="40"/>
        <v>50719.792658112536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9"/>
        <v>0</v>
      </c>
      <c r="K108" s="514"/>
      <c r="L108" s="518">
        <f t="shared" si="39"/>
        <v>48024.374867081598</v>
      </c>
      <c r="M108" s="519">
        <f t="shared" si="36"/>
        <v>0</v>
      </c>
      <c r="N108" s="518">
        <f t="shared" si="40"/>
        <v>48024.374867081598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9"/>
        <v>0</v>
      </c>
      <c r="K109" s="514"/>
      <c r="L109" s="518">
        <f t="shared" si="39"/>
        <v>41983.22941148797</v>
      </c>
      <c r="M109" s="519">
        <f t="shared" si="36"/>
        <v>0</v>
      </c>
      <c r="N109" s="518">
        <f t="shared" si="40"/>
        <v>41983.22941148797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9"/>
        <v>0</v>
      </c>
      <c r="K110" s="514"/>
      <c r="L110" s="518">
        <f t="shared" si="39"/>
        <v>41231.786544650007</v>
      </c>
      <c r="M110" s="519">
        <f t="shared" ref="M110" si="41">IF(L110&lt;&gt;0,+H110-L110,0)</f>
        <v>0</v>
      </c>
      <c r="N110" s="518">
        <f t="shared" si="40"/>
        <v>41231.786544650007</v>
      </c>
      <c r="O110" s="514">
        <f t="shared" si="31"/>
        <v>0</v>
      </c>
      <c r="P110" s="514">
        <f t="shared" si="32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29"/>
        <v>0</v>
      </c>
      <c r="K111" s="514"/>
      <c r="L111" s="518">
        <f t="shared" si="39"/>
        <v>40622.093922186577</v>
      </c>
      <c r="M111" s="519">
        <f t="shared" ref="M111" si="42">IF(L111&lt;&gt;0,+H111-L111,0)</f>
        <v>0</v>
      </c>
      <c r="N111" s="518">
        <f t="shared" si="40"/>
        <v>40622.093922186577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2021</v>
      </c>
      <c r="D112" s="508">
        <v>286815.48062015488</v>
      </c>
      <c r="E112" s="516">
        <v>9495.7560975609758</v>
      </c>
      <c r="F112" s="515">
        <v>277319.7245225939</v>
      </c>
      <c r="G112" s="515">
        <v>282067.60257137439</v>
      </c>
      <c r="H112" s="516">
        <v>41514.441787998621</v>
      </c>
      <c r="I112" s="510">
        <v>41514.441787998621</v>
      </c>
      <c r="J112" s="514">
        <f t="shared" si="29"/>
        <v>0</v>
      </c>
      <c r="K112" s="514"/>
      <c r="L112" s="518">
        <f t="shared" ref="L112" si="43">H112</f>
        <v>41514.441787998621</v>
      </c>
      <c r="M112" s="519">
        <f t="shared" ref="M112" si="44">IF(L112&lt;&gt;0,+H112-L112,0)</f>
        <v>0</v>
      </c>
      <c r="N112" s="518">
        <f t="shared" ref="N112" si="45">I112</f>
        <v>41514.441787998621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2022</v>
      </c>
      <c r="D113" s="508">
        <v>277319.7245225939</v>
      </c>
      <c r="E113" s="516">
        <v>9269.6666666666661</v>
      </c>
      <c r="F113" s="515">
        <v>268050.05785592721</v>
      </c>
      <c r="G113" s="515">
        <v>272684.89118926052</v>
      </c>
      <c r="H113" s="516">
        <v>41298.645816011769</v>
      </c>
      <c r="I113" s="510">
        <v>41298.645816011769</v>
      </c>
      <c r="J113" s="514">
        <f t="shared" si="29"/>
        <v>0</v>
      </c>
      <c r="K113" s="514"/>
      <c r="L113" s="518">
        <f t="shared" ref="L113" si="46">H113</f>
        <v>41298.645816011769</v>
      </c>
      <c r="M113" s="519">
        <f t="shared" ref="M113" si="47">IF(L113&lt;&gt;0,+H113-L113,0)</f>
        <v>0</v>
      </c>
      <c r="N113" s="518">
        <f t="shared" ref="N113" si="48">I113</f>
        <v>41298.645816011769</v>
      </c>
      <c r="O113" s="514">
        <f t="shared" ref="O113" si="49">IF(N113&lt;&gt;0,+I113-N113,0)</f>
        <v>0</v>
      </c>
      <c r="P113" s="514">
        <f t="shared" ref="P113" si="50">+O113-M113</f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2023</v>
      </c>
      <c r="D114" s="374">
        <f>IF(F113+SUM(E$99:E113)=D$92,F113,D$92-SUM(E$99:E113))</f>
        <v>268050.05785592721</v>
      </c>
      <c r="E114" s="522">
        <f>IF(+J96&lt;F113,J96,D114)</f>
        <v>8848.318181818182</v>
      </c>
      <c r="F114" s="523">
        <f t="shared" ref="F114:F130" si="51">+D114-E114</f>
        <v>259201.73967410903</v>
      </c>
      <c r="G114" s="523">
        <f t="shared" ref="G114:G130" si="52">+(F114+D114)/2</f>
        <v>263625.89876501809</v>
      </c>
      <c r="H114" s="526">
        <f t="shared" ref="H114:H154" si="53">+J$94*G114+E114</f>
        <v>41370.542002717222</v>
      </c>
      <c r="I114" s="577">
        <f t="shared" ref="I114:I154" si="54">+J$95*G114+E114</f>
        <v>41370.542002717222</v>
      </c>
      <c r="J114" s="514">
        <f t="shared" si="29"/>
        <v>0</v>
      </c>
      <c r="K114" s="514"/>
      <c r="L114" s="525"/>
      <c r="M114" s="514">
        <f t="shared" si="30"/>
        <v>0</v>
      </c>
      <c r="N114" s="525"/>
      <c r="O114" s="514">
        <f t="shared" si="31"/>
        <v>0</v>
      </c>
      <c r="P114" s="514">
        <f t="shared" si="32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2024</v>
      </c>
      <c r="D115" s="374">
        <f>IF(F114+SUM(E$99:E114)=D$92,F114,D$92-SUM(E$99:E114))</f>
        <v>259201.73967410903</v>
      </c>
      <c r="E115" s="522">
        <f>IF(+J96&lt;F114,J96,D115)</f>
        <v>8848.318181818182</v>
      </c>
      <c r="F115" s="523">
        <f t="shared" si="51"/>
        <v>250353.42149229086</v>
      </c>
      <c r="G115" s="523">
        <f t="shared" si="52"/>
        <v>254777.58058319995</v>
      </c>
      <c r="H115" s="526">
        <f t="shared" si="53"/>
        <v>40278.968732808258</v>
      </c>
      <c r="I115" s="577">
        <f t="shared" si="54"/>
        <v>40278.968732808258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2025</v>
      </c>
      <c r="D116" s="374">
        <f>IF(F115+SUM(E$99:E115)=D$92,F115,D$92-SUM(E$99:E115))</f>
        <v>250353.42149229086</v>
      </c>
      <c r="E116" s="522">
        <f>IF(+J96&lt;F115,J96,D116)</f>
        <v>8848.318181818182</v>
      </c>
      <c r="F116" s="523">
        <f t="shared" si="51"/>
        <v>241505.10331047268</v>
      </c>
      <c r="G116" s="523">
        <f t="shared" si="52"/>
        <v>245929.26240138177</v>
      </c>
      <c r="H116" s="526">
        <f t="shared" si="53"/>
        <v>39187.395462899294</v>
      </c>
      <c r="I116" s="577">
        <f t="shared" si="54"/>
        <v>39187.395462899294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2026</v>
      </c>
      <c r="D117" s="374">
        <f>IF(F116+SUM(E$99:E116)=D$92,F116,D$92-SUM(E$99:E116))</f>
        <v>241505.10331047268</v>
      </c>
      <c r="E117" s="522">
        <f>IF(+J96&lt;F116,J96,D117)</f>
        <v>8848.318181818182</v>
      </c>
      <c r="F117" s="523">
        <f t="shared" si="51"/>
        <v>232656.7851286545</v>
      </c>
      <c r="G117" s="523">
        <f t="shared" si="52"/>
        <v>237080.94421956359</v>
      </c>
      <c r="H117" s="526">
        <f t="shared" si="53"/>
        <v>38095.822192990323</v>
      </c>
      <c r="I117" s="577">
        <f t="shared" si="54"/>
        <v>38095.822192990323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2027</v>
      </c>
      <c r="D118" s="374">
        <f>IF(F117+SUM(E$99:E117)=D$92,F117,D$92-SUM(E$99:E117))</f>
        <v>232656.7851286545</v>
      </c>
      <c r="E118" s="522">
        <f>IF(+J96&lt;F117,J96,D118)</f>
        <v>8848.318181818182</v>
      </c>
      <c r="F118" s="523">
        <f t="shared" si="51"/>
        <v>223808.46694683633</v>
      </c>
      <c r="G118" s="523">
        <f t="shared" si="52"/>
        <v>228232.62603774542</v>
      </c>
      <c r="H118" s="526">
        <f t="shared" si="53"/>
        <v>37004.248923081359</v>
      </c>
      <c r="I118" s="577">
        <f t="shared" si="54"/>
        <v>37004.248923081359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2028</v>
      </c>
      <c r="D119" s="374">
        <f>IF(F118+SUM(E$99:E118)=D$92,F118,D$92-SUM(E$99:E118))</f>
        <v>223808.46694683633</v>
      </c>
      <c r="E119" s="522">
        <f>IF(+J96&lt;F118,J96,D119)</f>
        <v>8848.318181818182</v>
      </c>
      <c r="F119" s="523">
        <f t="shared" si="51"/>
        <v>214960.14876501815</v>
      </c>
      <c r="G119" s="523">
        <f t="shared" si="52"/>
        <v>219384.30785592724</v>
      </c>
      <c r="H119" s="526">
        <f t="shared" si="53"/>
        <v>35912.675653172388</v>
      </c>
      <c r="I119" s="577">
        <f t="shared" si="54"/>
        <v>35912.675653172388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2029</v>
      </c>
      <c r="D120" s="374">
        <f>IF(F119+SUM(E$99:E119)=D$92,F119,D$92-SUM(E$99:E119))</f>
        <v>214960.14876501815</v>
      </c>
      <c r="E120" s="522">
        <f>IF(+J96&lt;F119,J96,D120)</f>
        <v>8848.318181818182</v>
      </c>
      <c r="F120" s="523">
        <f t="shared" si="51"/>
        <v>206111.83058319998</v>
      </c>
      <c r="G120" s="523">
        <f t="shared" si="52"/>
        <v>210535.98967410906</v>
      </c>
      <c r="H120" s="526">
        <f t="shared" si="53"/>
        <v>34821.102383263424</v>
      </c>
      <c r="I120" s="577">
        <f t="shared" si="54"/>
        <v>34821.102383263424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2030</v>
      </c>
      <c r="D121" s="374">
        <f>IF(F120+SUM(E$99:E120)=D$92,F120,D$92-SUM(E$99:E120))</f>
        <v>206111.83058319998</v>
      </c>
      <c r="E121" s="522">
        <f>IF(+J96&lt;F120,J96,D121)</f>
        <v>8848.318181818182</v>
      </c>
      <c r="F121" s="523">
        <f t="shared" si="51"/>
        <v>197263.5124013818</v>
      </c>
      <c r="G121" s="523">
        <f t="shared" si="52"/>
        <v>201687.67149229089</v>
      </c>
      <c r="H121" s="526">
        <f t="shared" si="53"/>
        <v>33729.529113354452</v>
      </c>
      <c r="I121" s="577">
        <f t="shared" si="54"/>
        <v>33729.529113354452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2031</v>
      </c>
      <c r="D122" s="374">
        <f>IF(F121+SUM(E$99:E121)=D$92,F121,D$92-SUM(E$99:E121))</f>
        <v>197263.5124013818</v>
      </c>
      <c r="E122" s="522">
        <f>IF(+J96&lt;F121,J96,D122)</f>
        <v>8848.318181818182</v>
      </c>
      <c r="F122" s="523">
        <f t="shared" si="51"/>
        <v>188415.19421956362</v>
      </c>
      <c r="G122" s="523">
        <f t="shared" si="52"/>
        <v>192839.35331047271</v>
      </c>
      <c r="H122" s="526">
        <f t="shared" si="53"/>
        <v>32637.955843445488</v>
      </c>
      <c r="I122" s="577">
        <f t="shared" si="54"/>
        <v>32637.955843445488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2032</v>
      </c>
      <c r="D123" s="374">
        <f>IF(F122+SUM(E$99:E122)=D$92,F122,D$92-SUM(E$99:E122))</f>
        <v>188415.19421956362</v>
      </c>
      <c r="E123" s="522">
        <f>IF(+J96&lt;F122,J96,D123)</f>
        <v>8848.318181818182</v>
      </c>
      <c r="F123" s="523">
        <f t="shared" si="51"/>
        <v>179566.87603774545</v>
      </c>
      <c r="G123" s="523">
        <f t="shared" si="52"/>
        <v>183991.03512865453</v>
      </c>
      <c r="H123" s="526">
        <f t="shared" si="53"/>
        <v>31546.382573536517</v>
      </c>
      <c r="I123" s="577">
        <f t="shared" si="54"/>
        <v>31546.382573536517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2033</v>
      </c>
      <c r="D124" s="374">
        <f>IF(F123+SUM(E$99:E123)=D$92,F123,D$92-SUM(E$99:E123))</f>
        <v>179566.87603774545</v>
      </c>
      <c r="E124" s="522">
        <f>IF(+J96&lt;F123,J96,D124)</f>
        <v>8848.318181818182</v>
      </c>
      <c r="F124" s="523">
        <f t="shared" si="51"/>
        <v>170718.55785592727</v>
      </c>
      <c r="G124" s="523">
        <f t="shared" si="52"/>
        <v>175142.71694683636</v>
      </c>
      <c r="H124" s="526">
        <f t="shared" si="53"/>
        <v>30454.809303627553</v>
      </c>
      <c r="I124" s="577">
        <f t="shared" si="54"/>
        <v>30454.809303627553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2034</v>
      </c>
      <c r="D125" s="374">
        <f>IF(F124+SUM(E$99:E124)=D$92,F124,D$92-SUM(E$99:E124))</f>
        <v>170718.55785592727</v>
      </c>
      <c r="E125" s="522">
        <f>IF(+J96&lt;F124,J96,D125)</f>
        <v>8848.318181818182</v>
      </c>
      <c r="F125" s="523">
        <f t="shared" si="51"/>
        <v>161870.23967410909</v>
      </c>
      <c r="G125" s="523">
        <f t="shared" si="52"/>
        <v>166294.39876501818</v>
      </c>
      <c r="H125" s="526">
        <f t="shared" si="53"/>
        <v>29363.236033718589</v>
      </c>
      <c r="I125" s="577">
        <f t="shared" si="54"/>
        <v>29363.236033718589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2035</v>
      </c>
      <c r="D126" s="374">
        <f>IF(F125+SUM(E$99:E125)=D$92,F125,D$92-SUM(E$99:E125))</f>
        <v>161870.23967410909</v>
      </c>
      <c r="E126" s="522">
        <f>IF(+J96&lt;F125,J96,D126)</f>
        <v>8848.318181818182</v>
      </c>
      <c r="F126" s="523">
        <f t="shared" si="51"/>
        <v>153021.92149229092</v>
      </c>
      <c r="G126" s="523">
        <f t="shared" si="52"/>
        <v>157446.0805832</v>
      </c>
      <c r="H126" s="526">
        <f t="shared" si="53"/>
        <v>28271.662763809618</v>
      </c>
      <c r="I126" s="577">
        <f t="shared" si="54"/>
        <v>28271.662763809618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2036</v>
      </c>
      <c r="D127" s="374">
        <f>IF(F126+SUM(E$99:E126)=D$92,F126,D$92-SUM(E$99:E126))</f>
        <v>153021.92149229092</v>
      </c>
      <c r="E127" s="522">
        <f>IF(+J96&lt;F126,J96,D127)</f>
        <v>8848.318181818182</v>
      </c>
      <c r="F127" s="523">
        <f t="shared" si="51"/>
        <v>144173.60331047274</v>
      </c>
      <c r="G127" s="523">
        <f t="shared" si="52"/>
        <v>148597.76240138183</v>
      </c>
      <c r="H127" s="526">
        <f t="shared" si="53"/>
        <v>27180.089493900654</v>
      </c>
      <c r="I127" s="577">
        <f t="shared" si="54"/>
        <v>27180.089493900654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2037</v>
      </c>
      <c r="D128" s="374">
        <f>IF(F127+SUM(E$99:E127)=D$92,F127,D$92-SUM(E$99:E127))</f>
        <v>144173.60331047274</v>
      </c>
      <c r="E128" s="522">
        <f>IF(+J96&lt;F127,J96,D128)</f>
        <v>8848.318181818182</v>
      </c>
      <c r="F128" s="523">
        <f t="shared" si="51"/>
        <v>135325.28512865456</v>
      </c>
      <c r="G128" s="523">
        <f t="shared" si="52"/>
        <v>139749.44421956365</v>
      </c>
      <c r="H128" s="526">
        <f t="shared" si="53"/>
        <v>26088.516223991683</v>
      </c>
      <c r="I128" s="577">
        <f t="shared" si="54"/>
        <v>26088.516223991683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2038</v>
      </c>
      <c r="D129" s="374">
        <f>IF(F128+SUM(E$99:E128)=D$92,F128,D$92-SUM(E$99:E128))</f>
        <v>135325.28512865456</v>
      </c>
      <c r="E129" s="522">
        <f>IF(+J96&lt;F128,J96,D129)</f>
        <v>8848.318181818182</v>
      </c>
      <c r="F129" s="523">
        <f t="shared" si="51"/>
        <v>126476.96694683639</v>
      </c>
      <c r="G129" s="523">
        <f t="shared" si="52"/>
        <v>130901.12603774547</v>
      </c>
      <c r="H129" s="526">
        <f t="shared" si="53"/>
        <v>24996.942954082719</v>
      </c>
      <c r="I129" s="577">
        <f t="shared" si="54"/>
        <v>24996.942954082719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2039</v>
      </c>
      <c r="D130" s="374">
        <f>IF(F129+SUM(E$99:E129)=D$92,F129,D$92-SUM(E$99:E129))</f>
        <v>126476.96694683639</v>
      </c>
      <c r="E130" s="522">
        <f>IF(+J96&lt;F129,J96,D130)</f>
        <v>8848.318181818182</v>
      </c>
      <c r="F130" s="523">
        <f t="shared" si="51"/>
        <v>117628.64876501821</v>
      </c>
      <c r="G130" s="523">
        <f t="shared" si="52"/>
        <v>122052.8078559273</v>
      </c>
      <c r="H130" s="526">
        <f t="shared" si="53"/>
        <v>23905.369684173747</v>
      </c>
      <c r="I130" s="577">
        <f t="shared" si="54"/>
        <v>23905.369684173747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2040</v>
      </c>
      <c r="D131" s="374">
        <f>IF(F130+SUM(E$99:E130)=D$92,F130,D$92-SUM(E$99:E130))</f>
        <v>117628.64876501821</v>
      </c>
      <c r="E131" s="522">
        <f>IF(+J96&lt;F130,J96,D131)</f>
        <v>8848.318181818182</v>
      </c>
      <c r="F131" s="523">
        <f t="shared" ref="F131:F154" si="55">+D131-E131</f>
        <v>108780.33058320003</v>
      </c>
      <c r="G131" s="523">
        <f t="shared" ref="G131:G154" si="56">+(F131+D131)/2</f>
        <v>113204.48967410912</v>
      </c>
      <c r="H131" s="526">
        <f t="shared" si="53"/>
        <v>22813.796414264783</v>
      </c>
      <c r="I131" s="577">
        <f t="shared" si="54"/>
        <v>22813.796414264783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2041</v>
      </c>
      <c r="D132" s="374">
        <f>IF(F131+SUM(E$99:E131)=D$92,F131,D$92-SUM(E$99:E131))</f>
        <v>108780.33058320003</v>
      </c>
      <c r="E132" s="522">
        <f>IF(+J96&lt;F131,J96,D132)</f>
        <v>8848.318181818182</v>
      </c>
      <c r="F132" s="523">
        <f t="shared" si="55"/>
        <v>99932.012401381857</v>
      </c>
      <c r="G132" s="523">
        <f t="shared" si="56"/>
        <v>104356.17149229095</v>
      </c>
      <c r="H132" s="526">
        <f t="shared" si="53"/>
        <v>21722.223144355812</v>
      </c>
      <c r="I132" s="577">
        <f t="shared" si="54"/>
        <v>21722.223144355812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2042</v>
      </c>
      <c r="D133" s="374">
        <f>IF(F132+SUM(E$99:E132)=D$92,F132,D$92-SUM(E$99:E132))</f>
        <v>99932.012401381857</v>
      </c>
      <c r="E133" s="522">
        <f>IF(+J96&lt;F132,J96,D133)</f>
        <v>8848.318181818182</v>
      </c>
      <c r="F133" s="523">
        <f t="shared" si="55"/>
        <v>91083.69421956368</v>
      </c>
      <c r="G133" s="523">
        <f t="shared" si="56"/>
        <v>95507.853310472768</v>
      </c>
      <c r="H133" s="526">
        <f t="shared" si="53"/>
        <v>20630.649874446848</v>
      </c>
      <c r="I133" s="577">
        <f t="shared" si="54"/>
        <v>20630.649874446848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2043</v>
      </c>
      <c r="D134" s="374">
        <f>IF(F133+SUM(E$99:E133)=D$92,F133,D$92-SUM(E$99:E133))</f>
        <v>91083.69421956368</v>
      </c>
      <c r="E134" s="522">
        <f>IF(+J96&lt;F133,J96,D134)</f>
        <v>8848.318181818182</v>
      </c>
      <c r="F134" s="523">
        <f t="shared" si="55"/>
        <v>82235.376037745504</v>
      </c>
      <c r="G134" s="523">
        <f t="shared" si="56"/>
        <v>86659.535128654592</v>
      </c>
      <c r="H134" s="526">
        <f t="shared" si="53"/>
        <v>19539.07660453788</v>
      </c>
      <c r="I134" s="577">
        <f t="shared" si="54"/>
        <v>19539.07660453788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2044</v>
      </c>
      <c r="D135" s="374">
        <f>IF(F134+SUM(E$99:E134)=D$92,F134,D$92-SUM(E$99:E134))</f>
        <v>82235.376037745504</v>
      </c>
      <c r="E135" s="522">
        <f>IF(+J96&lt;F134,J96,D135)</f>
        <v>8848.318181818182</v>
      </c>
      <c r="F135" s="523">
        <f t="shared" si="55"/>
        <v>73387.057855927327</v>
      </c>
      <c r="G135" s="523">
        <f t="shared" si="56"/>
        <v>77811.216946836415</v>
      </c>
      <c r="H135" s="526">
        <f t="shared" si="53"/>
        <v>18447.503334628913</v>
      </c>
      <c r="I135" s="577">
        <f t="shared" si="54"/>
        <v>18447.503334628913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2045</v>
      </c>
      <c r="D136" s="374">
        <f>IF(F135+SUM(E$99:E135)=D$92,F135,D$92-SUM(E$99:E135))</f>
        <v>73387.057855927327</v>
      </c>
      <c r="E136" s="522">
        <f>IF(+J96&lt;F135,J96,D136)</f>
        <v>8848.318181818182</v>
      </c>
      <c r="F136" s="523">
        <f t="shared" si="55"/>
        <v>64538.739674109143</v>
      </c>
      <c r="G136" s="523">
        <f t="shared" si="56"/>
        <v>68962.898765018239</v>
      </c>
      <c r="H136" s="526">
        <f t="shared" si="53"/>
        <v>17355.930064719945</v>
      </c>
      <c r="I136" s="577">
        <f t="shared" si="54"/>
        <v>17355.930064719945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>
        <v>8848.318181818182</v>
      </c>
      <c r="F137" s="523">
        <f t="shared" si="55"/>
        <v>55690.42149229096</v>
      </c>
      <c r="G137" s="523">
        <f t="shared" si="56"/>
        <v>60114.580583200048</v>
      </c>
      <c r="H137" s="526">
        <f t="shared" si="53"/>
        <v>16264.356794810976</v>
      </c>
      <c r="I137" s="577">
        <f t="shared" si="54"/>
        <v>16264.356794810976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2047</v>
      </c>
      <c r="D138" s="374">
        <f>IF(F137+SUM(E$99:E137)=D$92,F137,D$92-SUM(E$99:E137))</f>
        <v>55690.42149229096</v>
      </c>
      <c r="E138" s="522">
        <f>IF(+J96&lt;F137,J96,D138)</f>
        <v>8848.318181818182</v>
      </c>
      <c r="F138" s="523">
        <f t="shared" si="55"/>
        <v>46842.103310472776</v>
      </c>
      <c r="G138" s="523">
        <f t="shared" si="56"/>
        <v>51266.262401381871</v>
      </c>
      <c r="H138" s="526">
        <f t="shared" si="53"/>
        <v>15172.78352490201</v>
      </c>
      <c r="I138" s="577">
        <f t="shared" si="54"/>
        <v>15172.78352490201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2048</v>
      </c>
      <c r="D139" s="374">
        <f>IF(F138+SUM(E$99:E138)=D$92,F138,D$92-SUM(E$99:E138))</f>
        <v>46842.103310472776</v>
      </c>
      <c r="E139" s="522">
        <f>IF(+J96&lt;F138,J96,D139)</f>
        <v>8848.318181818182</v>
      </c>
      <c r="F139" s="523">
        <f t="shared" si="55"/>
        <v>37993.785128654592</v>
      </c>
      <c r="G139" s="523">
        <f t="shared" si="56"/>
        <v>42417.94421956368</v>
      </c>
      <c r="H139" s="526">
        <f t="shared" si="53"/>
        <v>14081.210254993039</v>
      </c>
      <c r="I139" s="577">
        <f t="shared" si="54"/>
        <v>14081.210254993039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2049</v>
      </c>
      <c r="D140" s="374">
        <f>IF(F139+SUM(E$99:E139)=D$92,F139,D$92-SUM(E$99:E139))</f>
        <v>37993.785128654592</v>
      </c>
      <c r="E140" s="522">
        <f>IF(+J96&lt;F139,J96,D140)</f>
        <v>8848.318181818182</v>
      </c>
      <c r="F140" s="523">
        <f t="shared" si="55"/>
        <v>29145.466946836408</v>
      </c>
      <c r="G140" s="523">
        <f t="shared" si="56"/>
        <v>33569.626037745504</v>
      </c>
      <c r="H140" s="526">
        <f t="shared" si="53"/>
        <v>12989.636985084071</v>
      </c>
      <c r="I140" s="577">
        <f t="shared" si="54"/>
        <v>12989.636985084071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2050</v>
      </c>
      <c r="D141" s="374">
        <f>IF(F140+SUM(E$99:E140)=D$92,F140,D$92-SUM(E$99:E140))</f>
        <v>29145.466946836408</v>
      </c>
      <c r="E141" s="522">
        <f>IF(+J96&lt;F140,J96,D141)</f>
        <v>8848.318181818182</v>
      </c>
      <c r="F141" s="523">
        <f t="shared" si="55"/>
        <v>20297.148765018224</v>
      </c>
      <c r="G141" s="523">
        <f t="shared" si="56"/>
        <v>24721.307855927316</v>
      </c>
      <c r="H141" s="526">
        <f t="shared" si="53"/>
        <v>11898.063715175103</v>
      </c>
      <c r="I141" s="577">
        <f t="shared" si="54"/>
        <v>11898.063715175103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2051</v>
      </c>
      <c r="D142" s="374">
        <f>IF(F141+SUM(E$99:E141)=D$92,F141,D$92-SUM(E$99:E141))</f>
        <v>20297.148765018224</v>
      </c>
      <c r="E142" s="522">
        <f>IF(+J96&lt;F141,J96,D142)</f>
        <v>8848.318181818182</v>
      </c>
      <c r="F142" s="523">
        <f t="shared" si="55"/>
        <v>11448.830583200042</v>
      </c>
      <c r="G142" s="523">
        <f t="shared" si="56"/>
        <v>15872.989674109132</v>
      </c>
      <c r="H142" s="526">
        <f t="shared" si="53"/>
        <v>10806.490445266136</v>
      </c>
      <c r="I142" s="577">
        <f t="shared" si="54"/>
        <v>10806.490445266136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2052</v>
      </c>
      <c r="D143" s="374">
        <f>IF(F142+SUM(E$99:E142)=D$92,F142,D$92-SUM(E$99:E142))</f>
        <v>11448.830583200042</v>
      </c>
      <c r="E143" s="522">
        <f>IF(+J96&lt;F142,J96,D143)</f>
        <v>8848.318181818182</v>
      </c>
      <c r="F143" s="523">
        <f t="shared" si="55"/>
        <v>2600.5124013818604</v>
      </c>
      <c r="G143" s="523">
        <f t="shared" si="56"/>
        <v>7024.6714922909514</v>
      </c>
      <c r="H143" s="526">
        <f t="shared" si="53"/>
        <v>9714.9171753571682</v>
      </c>
      <c r="I143" s="577">
        <f t="shared" si="54"/>
        <v>9714.9171753571682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2053</v>
      </c>
      <c r="D144" s="374">
        <f>IF(F143+SUM(E$99:E143)=D$92,F143,D$92-SUM(E$99:E143))</f>
        <v>2600.5124013818604</v>
      </c>
      <c r="E144" s="522">
        <f>IF(+J96&lt;F143,J96,D144)</f>
        <v>2600.5124013818604</v>
      </c>
      <c r="F144" s="523">
        <f t="shared" si="55"/>
        <v>0</v>
      </c>
      <c r="G144" s="523">
        <f t="shared" si="56"/>
        <v>1300.2562006909302</v>
      </c>
      <c r="H144" s="526">
        <f t="shared" si="53"/>
        <v>2760.9185806741111</v>
      </c>
      <c r="I144" s="577">
        <f t="shared" si="54"/>
        <v>2760.9185806741111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389325.99999999977</v>
      </c>
      <c r="F155" s="375"/>
      <c r="G155" s="375"/>
      <c r="H155" s="375">
        <f>SUM(H99:H154)</f>
        <v>1444225.3917176132</v>
      </c>
      <c r="I155" s="375">
        <f>SUM(I99:I154)</f>
        <v>1444225.3917176132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G96" zoomScale="70" zoomScaleNormal="70" zoomScaleSheetLayoutView="70" workbookViewId="0">
      <selection activeCell="R132" sqref="R13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83" t="s">
        <v>110</v>
      </c>
      <c r="B1" s="684"/>
      <c r="C1" s="684"/>
      <c r="D1" s="684"/>
      <c r="E1" s="684"/>
      <c r="F1" s="684"/>
      <c r="G1" s="684"/>
      <c r="H1" s="684"/>
      <c r="I1" s="684"/>
      <c r="J1" s="684"/>
    </row>
    <row r="2" spans="1:18" ht="17.5">
      <c r="A2" s="685" t="str">
        <f>L19&amp;" Cost of Service Formula Rate Projected on "&amp;L19&amp;" FF1 Balances"</f>
        <v>2023 Cost of Service Formula Rate Projected on 2023 FF1 Balances</v>
      </c>
      <c r="B2" s="685"/>
      <c r="C2" s="685"/>
      <c r="D2" s="685"/>
      <c r="E2" s="685"/>
      <c r="F2" s="685"/>
      <c r="G2" s="685"/>
      <c r="H2" s="685"/>
      <c r="I2" s="685"/>
      <c r="J2" s="685"/>
    </row>
    <row r="3" spans="1:18" ht="18">
      <c r="A3" s="686" t="s">
        <v>125</v>
      </c>
      <c r="B3" s="685"/>
      <c r="C3" s="685"/>
      <c r="D3" s="685"/>
      <c r="E3" s="685"/>
      <c r="F3" s="685"/>
      <c r="G3" s="685"/>
      <c r="H3" s="685"/>
      <c r="I3" s="685"/>
      <c r="J3" s="685"/>
      <c r="Q3" s="267" t="s">
        <v>111</v>
      </c>
    </row>
    <row r="4" spans="1:18" ht="17.5">
      <c r="A4" s="685" t="str">
        <f>"Based on a Carrying Charge Derived from ""Historic"" "&amp;L19&amp;" Data"</f>
        <v>Based on a Carrying Charge Derived from "Historic" 2023 Data</v>
      </c>
      <c r="B4" s="685"/>
      <c r="C4" s="685"/>
      <c r="D4" s="685"/>
      <c r="E4" s="685"/>
      <c r="F4" s="685"/>
      <c r="G4" s="685"/>
      <c r="H4" s="685"/>
      <c r="I4" s="685"/>
      <c r="J4" s="685"/>
    </row>
    <row r="5" spans="1:18" ht="18">
      <c r="A5" s="687" t="s">
        <v>135</v>
      </c>
      <c r="B5" s="688"/>
      <c r="C5" s="688"/>
      <c r="D5" s="688"/>
      <c r="E5" s="688"/>
      <c r="F5" s="688"/>
      <c r="G5" s="688"/>
      <c r="H5" s="688"/>
      <c r="I5" s="688"/>
      <c r="J5" s="688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80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1"/>
      <c r="E8" s="681"/>
      <c r="F8" s="681"/>
      <c r="G8" s="681"/>
      <c r="H8" s="681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74" t="s">
        <v>4</v>
      </c>
      <c r="L15" s="675"/>
      <c r="M15" s="675"/>
      <c r="N15" s="675"/>
      <c r="O15" s="676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7"/>
      <c r="L16" s="678"/>
      <c r="M16" s="678"/>
      <c r="N16" s="678"/>
      <c r="O16" s="679"/>
      <c r="P16" s="282"/>
      <c r="Q16" s="269"/>
    </row>
    <row r="17" spans="3:17" ht="12.5">
      <c r="C17" s="289" t="s">
        <v>8</v>
      </c>
      <c r="D17" s="290">
        <f>+R107</f>
        <v>0.48769222784013588</v>
      </c>
      <c r="E17" s="291">
        <f>+R108</f>
        <v>3.9555503564332538E-2</v>
      </c>
      <c r="F17" s="292">
        <f>E17*D17</f>
        <v>1.929091165662777E-2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0.51230777215986412</v>
      </c>
      <c r="E19" s="291">
        <f>+F14</f>
        <v>0.105</v>
      </c>
      <c r="F19" s="304">
        <f>E19*D19</f>
        <v>5.379231607678573E-2</v>
      </c>
      <c r="G19" s="298"/>
      <c r="H19" s="298"/>
      <c r="I19" s="285"/>
      <c r="J19" s="300"/>
      <c r="K19" s="305" t="s">
        <v>14</v>
      </c>
      <c r="L19" s="306">
        <f>R104</f>
        <v>2023</v>
      </c>
      <c r="M19" s="307">
        <f>SUM('S.001:S.xyz - blank'!N5)</f>
        <v>87400207.32980676</v>
      </c>
      <c r="N19" s="307">
        <f>SUM('S.001:S.xyz - blank'!N6)</f>
        <v>87400207.32980676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7.3083227733413497E-2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62)</v>
      </c>
      <c r="D24" s="278"/>
      <c r="E24" s="315">
        <f>+R112</f>
        <v>1639397420.1065717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7.3083227733413497E-2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119812454.99921913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119812454.99921913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97)</v>
      </c>
      <c r="D31" s="309"/>
      <c r="E31" s="324">
        <f>+R113</f>
        <v>0.24317999999999995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0.23650361183811505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28336078.35050695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106)</v>
      </c>
      <c r="D34" s="327"/>
      <c r="E34" s="328">
        <f>+R114</f>
        <v>-157962.73487154325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107)</v>
      </c>
      <c r="D35" s="327"/>
      <c r="E35" s="328">
        <f>+R115</f>
        <v>-787089.81399277528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108)</v>
      </c>
      <c r="D36" s="327"/>
      <c r="E36" s="328">
        <f>+R116</f>
        <v>281981.36941412755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27673007.171056759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288121236.08289659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110)</v>
      </c>
      <c r="D45" s="335"/>
      <c r="E45" s="335"/>
      <c r="F45" s="336">
        <f>+R118</f>
        <v>119812454.99921913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109)</v>
      </c>
      <c r="D46" s="335"/>
      <c r="E46" s="335"/>
      <c r="F46" s="328">
        <f>+R119</f>
        <v>27673007.171056759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120873.81300210013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140514900.09961861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140514900.09961861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119812454.99921913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27673007.171056759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288000362.26989448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260876.11803712175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288261238.38793159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59960923.281700134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228300315.10623145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288000362.26989448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0.41136014865158921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118471871.83505534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396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26063811.803712174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260638.11803712175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238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260876.11803712175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1699167193.6345296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288000362.26989448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0.16949501105530401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228300315.10623145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0.13436012416052809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0.11244409688307042</v>
      </c>
      <c r="H81" s="247"/>
      <c r="J81" s="233"/>
      <c r="P81" s="269"/>
      <c r="Q81" s="269"/>
      <c r="R81" s="269"/>
      <c r="S81" s="269"/>
    </row>
    <row r="82" spans="2:19" ht="12.5">
      <c r="B82" s="269"/>
      <c r="C82" s="682" t="str">
        <f>"   Incremental FCR with "&amp;F13&amp;" Basis Point ROE increase, less Depreciation"</f>
        <v xml:space="preserve">   Incremental FCR with 0 Basis Point ROE increase, less Depreciation</v>
      </c>
      <c r="D82" s="681"/>
      <c r="E82" s="681"/>
      <c r="F82" s="366">
        <f>F80-F81</f>
        <v>2.1916027277457673E-2</v>
      </c>
      <c r="H82" s="247"/>
      <c r="J82" s="233"/>
      <c r="P82" s="269"/>
      <c r="Q82" s="269"/>
      <c r="R82" s="269"/>
      <c r="S82" s="269"/>
    </row>
    <row r="83" spans="2:19" ht="12.5">
      <c r="B83" s="269"/>
      <c r="C83" s="681"/>
      <c r="D83" s="681"/>
      <c r="E83" s="681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2471863296.4749799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2787021289.9825397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5258884586.4575195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2629442293.2287598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(Historic TCOS, ln 244)</v>
      </c>
      <c r="D90" s="325"/>
      <c r="E90" s="357"/>
      <c r="F90" s="351">
        <f>R128</f>
        <v>62826054.754571699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2.3893300460085767E-2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41.852736153823528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397</v>
      </c>
      <c r="S103" s="380" t="s">
        <v>127</v>
      </c>
    </row>
    <row r="104" spans="3:19" ht="12.5">
      <c r="J104" s="233"/>
      <c r="P104" s="269"/>
      <c r="Q104" s="269"/>
      <c r="R104" s="381">
        <v>2023</v>
      </c>
      <c r="S104" s="382" t="s">
        <v>14</v>
      </c>
    </row>
    <row r="105" spans="3:19" ht="12.5">
      <c r="J105" s="233"/>
      <c r="P105" s="269"/>
      <c r="Q105" s="269"/>
      <c r="R105" s="383">
        <v>0.105</v>
      </c>
      <c r="S105" s="382" t="s">
        <v>438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0.48769222784013588</v>
      </c>
      <c r="S107" s="385" t="s">
        <v>98</v>
      </c>
    </row>
    <row r="108" spans="3:19" ht="12.5">
      <c r="J108" s="233"/>
      <c r="P108" s="269"/>
      <c r="Q108" s="269"/>
      <c r="R108" s="386">
        <v>3.9555503564332538E-2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0.51230777215986412</v>
      </c>
      <c r="S111" s="387" t="s">
        <v>102</v>
      </c>
    </row>
    <row r="112" spans="3:19" ht="12.5">
      <c r="J112" s="233"/>
      <c r="P112" s="269"/>
      <c r="Q112" s="269"/>
      <c r="R112" s="388">
        <v>1639397420.1065717</v>
      </c>
      <c r="S112" s="389" t="s">
        <v>443</v>
      </c>
    </row>
    <row r="113" spans="3:19" ht="12.5">
      <c r="J113" s="233"/>
      <c r="P113" s="269"/>
      <c r="Q113" s="269"/>
      <c r="R113" s="390">
        <v>0.24317999999999995</v>
      </c>
      <c r="S113" s="391" t="s">
        <v>444</v>
      </c>
    </row>
    <row r="114" spans="3:19" ht="12.5">
      <c r="J114" s="233"/>
      <c r="P114" s="269"/>
      <c r="Q114" s="269"/>
      <c r="R114" s="392">
        <v>-157962.73487154325</v>
      </c>
      <c r="S114" s="391" t="s">
        <v>445</v>
      </c>
    </row>
    <row r="115" spans="3:19" ht="12.5">
      <c r="J115" s="233"/>
      <c r="P115" s="269"/>
      <c r="Q115" s="269"/>
      <c r="R115" s="392">
        <v>-787089.81399277528</v>
      </c>
      <c r="S115" s="391" t="s">
        <v>446</v>
      </c>
    </row>
    <row r="116" spans="3:19" ht="12.5">
      <c r="J116" s="233"/>
      <c r="P116" s="269"/>
      <c r="Q116" s="269"/>
      <c r="R116" s="392">
        <v>281981.36941412755</v>
      </c>
      <c r="S116" s="391" t="s">
        <v>447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288121236.08289659</v>
      </c>
      <c r="S117" s="391" t="s">
        <v>448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119812454.99921913</v>
      </c>
      <c r="S118" s="391" t="s">
        <v>449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27673007.171056759</v>
      </c>
      <c r="S119" s="391" t="s">
        <v>450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120873.81300210013</v>
      </c>
      <c r="S120" s="391" t="s">
        <v>451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59960923.281700134</v>
      </c>
      <c r="S121" s="391" t="s">
        <v>452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0.41136014865158921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1699167193.6345296</v>
      </c>
      <c r="S123" s="391" t="s">
        <v>453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5">
        <v>0.11244409688307042</v>
      </c>
      <c r="S124" s="393" t="s">
        <v>454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2471863296.4749799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2787021289.9825397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2549045430.1394444</v>
      </c>
      <c r="S127" s="395" t="s">
        <v>437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62826054.754571699</v>
      </c>
      <c r="S128" s="397" t="s">
        <v>439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87400207.32980676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87400207.32980676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topLeftCell="A81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205855.1419160036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205855.1419160036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608">
        <v>1285260.2839166692</v>
      </c>
      <c r="E32" s="609">
        <v>46424.678809523808</v>
      </c>
      <c r="F32" s="608">
        <v>1238835.6051071454</v>
      </c>
      <c r="G32" s="609">
        <v>205855.1419160036</v>
      </c>
      <c r="H32" s="610">
        <v>205855.1419160036</v>
      </c>
      <c r="I32" s="511">
        <f t="shared" si="0"/>
        <v>0</v>
      </c>
      <c r="J32" s="511"/>
      <c r="K32" s="518">
        <f t="shared" ref="K32" si="18">G32</f>
        <v>205855.1419160036</v>
      </c>
      <c r="L32" s="519">
        <f t="shared" ref="L32" si="19">IF(K32&lt;&gt;0,+G32-K32,0)</f>
        <v>0</v>
      </c>
      <c r="M32" s="518">
        <f t="shared" ref="M32" si="20">H32</f>
        <v>205855.1419160036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46424.678809523808</v>
      </c>
      <c r="F33" s="523">
        <f t="shared" ref="F33:F48" si="21">+D33-E33</f>
        <v>1192410.9262976216</v>
      </c>
      <c r="G33" s="524">
        <f t="shared" ref="G33:G72" si="22">+I$12*((D33+F33)/2)+E33</f>
        <v>183114.33907147709</v>
      </c>
      <c r="H33" s="491">
        <f t="shared" ref="H33:H72" si="23">+I$13*((D33+F33)/2)+E33</f>
        <v>183114.33907147709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46424.678809523808</v>
      </c>
      <c r="F34" s="523">
        <f t="shared" si="21"/>
        <v>1145986.2474880978</v>
      </c>
      <c r="G34" s="524">
        <f t="shared" si="22"/>
        <v>177894.15798965353</v>
      </c>
      <c r="H34" s="491">
        <f t="shared" si="23"/>
        <v>177894.15798965353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1145986.2474880978</v>
      </c>
      <c r="E35" s="522">
        <f>IF(+I14&lt;F34,I14,D35)</f>
        <v>46424.678809523808</v>
      </c>
      <c r="F35" s="523">
        <f t="shared" si="21"/>
        <v>1099561.5686785739</v>
      </c>
      <c r="G35" s="524">
        <f t="shared" si="22"/>
        <v>172673.97690783005</v>
      </c>
      <c r="H35" s="491">
        <f t="shared" si="23"/>
        <v>172673.97690783005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1099561.5686785739</v>
      </c>
      <c r="E36" s="522">
        <f>IF(+I14&lt;F35,I14,D36)</f>
        <v>46424.678809523808</v>
      </c>
      <c r="F36" s="523">
        <f t="shared" si="21"/>
        <v>1053136.8898690501</v>
      </c>
      <c r="G36" s="524">
        <f t="shared" si="22"/>
        <v>167453.79582600648</v>
      </c>
      <c r="H36" s="491">
        <f t="shared" si="23"/>
        <v>167453.79582600648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1053136.8898690501</v>
      </c>
      <c r="E37" s="522">
        <f>IF(+I14&lt;F36,I14,D37)</f>
        <v>46424.678809523808</v>
      </c>
      <c r="F37" s="523">
        <f t="shared" si="21"/>
        <v>1006712.2110595263</v>
      </c>
      <c r="G37" s="524">
        <f t="shared" si="22"/>
        <v>162233.61474418297</v>
      </c>
      <c r="H37" s="491">
        <f t="shared" si="23"/>
        <v>162233.61474418297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1006712.2110595263</v>
      </c>
      <c r="E38" s="522">
        <f>IF(+I14&lt;F37,I14,D38)</f>
        <v>46424.678809523808</v>
      </c>
      <c r="F38" s="523">
        <f t="shared" si="21"/>
        <v>960287.53225000249</v>
      </c>
      <c r="G38" s="524">
        <f t="shared" si="22"/>
        <v>157013.43366235946</v>
      </c>
      <c r="H38" s="491">
        <f t="shared" si="23"/>
        <v>157013.43366235946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960287.53225000249</v>
      </c>
      <c r="E39" s="522">
        <f>IF(+I14&lt;F38,I14,D39)</f>
        <v>46424.678809523808</v>
      </c>
      <c r="F39" s="523">
        <f t="shared" si="21"/>
        <v>913862.85344047868</v>
      </c>
      <c r="G39" s="524">
        <f t="shared" si="22"/>
        <v>151793.25258053595</v>
      </c>
      <c r="H39" s="491">
        <f t="shared" si="23"/>
        <v>151793.25258053595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913862.85344047868</v>
      </c>
      <c r="E40" s="522">
        <f>IF(+I14&lt;F39,I14,D40)</f>
        <v>46424.678809523808</v>
      </c>
      <c r="F40" s="523">
        <f t="shared" si="21"/>
        <v>867438.17463095486</v>
      </c>
      <c r="G40" s="524">
        <f t="shared" si="22"/>
        <v>146573.07149871241</v>
      </c>
      <c r="H40" s="491">
        <f t="shared" si="23"/>
        <v>146573.07149871241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867438.17463095486</v>
      </c>
      <c r="E41" s="522">
        <f>IF(+I14&lt;F40,I14,D41)</f>
        <v>46424.678809523808</v>
      </c>
      <c r="F41" s="523">
        <f t="shared" si="21"/>
        <v>821013.49582143105</v>
      </c>
      <c r="G41" s="524">
        <f t="shared" si="22"/>
        <v>141352.8904168889</v>
      </c>
      <c r="H41" s="491">
        <f t="shared" si="23"/>
        <v>141352.8904168889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821013.49582143105</v>
      </c>
      <c r="E42" s="522">
        <f>IF(+I14&lt;F41,I14,D42)</f>
        <v>46424.678809523808</v>
      </c>
      <c r="F42" s="523">
        <f t="shared" si="21"/>
        <v>774588.81701190723</v>
      </c>
      <c r="G42" s="524">
        <f t="shared" si="22"/>
        <v>136132.70933506536</v>
      </c>
      <c r="H42" s="491">
        <f t="shared" si="23"/>
        <v>136132.70933506536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774588.81701190723</v>
      </c>
      <c r="E43" s="522">
        <f>IF(+I14&lt;F42,I14,D43)</f>
        <v>46424.678809523808</v>
      </c>
      <c r="F43" s="523">
        <f t="shared" si="21"/>
        <v>728164.13820238342</v>
      </c>
      <c r="G43" s="524">
        <f t="shared" si="22"/>
        <v>130912.52825324185</v>
      </c>
      <c r="H43" s="491">
        <f t="shared" si="23"/>
        <v>130912.52825324185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728164.13820238342</v>
      </c>
      <c r="E44" s="522">
        <f>IF(+I14&lt;F43,I14,D44)</f>
        <v>46424.678809523808</v>
      </c>
      <c r="F44" s="523">
        <f t="shared" si="21"/>
        <v>681739.4593928596</v>
      </c>
      <c r="G44" s="524">
        <f t="shared" si="22"/>
        <v>125692.34717141831</v>
      </c>
      <c r="H44" s="491">
        <f t="shared" si="23"/>
        <v>125692.34717141831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681739.4593928596</v>
      </c>
      <c r="E45" s="522">
        <f>IF(+I14&lt;F44,I14,D45)</f>
        <v>46424.678809523808</v>
      </c>
      <c r="F45" s="523">
        <f t="shared" si="21"/>
        <v>635314.78058333579</v>
      </c>
      <c r="G45" s="524">
        <f t="shared" si="22"/>
        <v>120472.1660895948</v>
      </c>
      <c r="H45" s="491">
        <f t="shared" si="23"/>
        <v>120472.1660895948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635314.78058333579</v>
      </c>
      <c r="E46" s="522">
        <f>IF(+I14&lt;F45,I14,D46)</f>
        <v>46424.678809523808</v>
      </c>
      <c r="F46" s="523">
        <f t="shared" si="21"/>
        <v>588890.10177381197</v>
      </c>
      <c r="G46" s="524">
        <f t="shared" si="22"/>
        <v>115251.98500777129</v>
      </c>
      <c r="H46" s="491">
        <f t="shared" si="23"/>
        <v>115251.98500777129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588890.10177381197</v>
      </c>
      <c r="E47" s="522">
        <f>IF(+I14&lt;F46,I14,D47)</f>
        <v>46424.678809523808</v>
      </c>
      <c r="F47" s="523">
        <f t="shared" si="21"/>
        <v>542465.42296428815</v>
      </c>
      <c r="G47" s="524">
        <f t="shared" si="22"/>
        <v>110031.80392594775</v>
      </c>
      <c r="H47" s="491">
        <f t="shared" si="23"/>
        <v>110031.80392594775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542465.42296428815</v>
      </c>
      <c r="E48" s="522">
        <f>IF(+I14&lt;F47,I14,D48)</f>
        <v>46424.678809523808</v>
      </c>
      <c r="F48" s="523">
        <f t="shared" si="21"/>
        <v>496040.74415476434</v>
      </c>
      <c r="G48" s="524">
        <f t="shared" si="22"/>
        <v>104811.62284412424</v>
      </c>
      <c r="H48" s="491">
        <f t="shared" si="23"/>
        <v>104811.62284412424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496040.74415476434</v>
      </c>
      <c r="E49" s="522">
        <f>IF(+I14&lt;F48,I14,D49)</f>
        <v>46424.678809523808</v>
      </c>
      <c r="F49" s="523">
        <f t="shared" ref="F49:F72" si="24">+D49-E49</f>
        <v>449616.06534524052</v>
      </c>
      <c r="G49" s="524">
        <f t="shared" si="22"/>
        <v>99591.441762300703</v>
      </c>
      <c r="H49" s="491">
        <f t="shared" si="23"/>
        <v>99591.441762300703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449616.06534524052</v>
      </c>
      <c r="E50" s="522">
        <f>IF(+I14&lt;F49,I14,D50)</f>
        <v>46424.678809523808</v>
      </c>
      <c r="F50" s="523">
        <f t="shared" si="24"/>
        <v>403191.38653571671</v>
      </c>
      <c r="G50" s="524">
        <f t="shared" si="22"/>
        <v>94371.260680477193</v>
      </c>
      <c r="H50" s="491">
        <f t="shared" si="23"/>
        <v>94371.260680477193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403191.38653571671</v>
      </c>
      <c r="E51" s="522">
        <f>IF(+I14&lt;F50,I14,D51)</f>
        <v>46424.678809523808</v>
      </c>
      <c r="F51" s="523">
        <f t="shared" si="24"/>
        <v>356766.70772619289</v>
      </c>
      <c r="G51" s="524">
        <f t="shared" si="22"/>
        <v>89151.079598653669</v>
      </c>
      <c r="H51" s="491">
        <f t="shared" si="23"/>
        <v>89151.079598653669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356766.70772619289</v>
      </c>
      <c r="E52" s="522">
        <f>IF(+I14&lt;F51,I14,D52)</f>
        <v>46424.678809523808</v>
      </c>
      <c r="F52" s="523">
        <f t="shared" si="24"/>
        <v>310342.02891666908</v>
      </c>
      <c r="G52" s="524">
        <f t="shared" si="22"/>
        <v>83930.898516830144</v>
      </c>
      <c r="H52" s="491">
        <f t="shared" si="23"/>
        <v>83930.898516830144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310342.02891666908</v>
      </c>
      <c r="E53" s="522">
        <f>IF(+I14&lt;F52,I14,D53)</f>
        <v>46424.678809523808</v>
      </c>
      <c r="F53" s="523">
        <f t="shared" si="24"/>
        <v>263917.35010714526</v>
      </c>
      <c r="G53" s="524">
        <f t="shared" si="22"/>
        <v>78710.717435006634</v>
      </c>
      <c r="H53" s="491">
        <f t="shared" si="23"/>
        <v>78710.717435006634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263917.35010714526</v>
      </c>
      <c r="E54" s="522">
        <f>IF(+I14&lt;F53,I14,D54)</f>
        <v>46424.678809523808</v>
      </c>
      <c r="F54" s="523">
        <f t="shared" si="24"/>
        <v>217492.67129762145</v>
      </c>
      <c r="G54" s="524">
        <f t="shared" si="22"/>
        <v>73490.536353183095</v>
      </c>
      <c r="H54" s="491">
        <f t="shared" si="23"/>
        <v>73490.536353183095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217492.67129762145</v>
      </c>
      <c r="E55" s="522">
        <f>IF(+I14&lt;F54,I14,D55)</f>
        <v>46424.678809523808</v>
      </c>
      <c r="F55" s="523">
        <f t="shared" si="24"/>
        <v>171067.99248809763</v>
      </c>
      <c r="G55" s="524">
        <f t="shared" si="22"/>
        <v>68270.355271359585</v>
      </c>
      <c r="H55" s="491">
        <f t="shared" si="23"/>
        <v>68270.355271359585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171067.99248809763</v>
      </c>
      <c r="E56" s="522">
        <f>IF(+I14&lt;F55,I14,D56)</f>
        <v>46424.678809523808</v>
      </c>
      <c r="F56" s="523">
        <f t="shared" si="24"/>
        <v>124643.31367857382</v>
      </c>
      <c r="G56" s="524">
        <f t="shared" si="22"/>
        <v>63050.174189536061</v>
      </c>
      <c r="H56" s="491">
        <f t="shared" si="23"/>
        <v>63050.174189536061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124643.31367857382</v>
      </c>
      <c r="E57" s="522">
        <f>IF(+I14&lt;F56,I14,D57)</f>
        <v>46424.678809523808</v>
      </c>
      <c r="F57" s="523">
        <f t="shared" si="24"/>
        <v>78218.634869050002</v>
      </c>
      <c r="G57" s="524">
        <f t="shared" si="22"/>
        <v>57829.993107712537</v>
      </c>
      <c r="H57" s="491">
        <f t="shared" si="23"/>
        <v>57829.993107712537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78218.634869050002</v>
      </c>
      <c r="E58" s="522">
        <f>IF(+I14&lt;F57,I14,D58)</f>
        <v>46424.678809523808</v>
      </c>
      <c r="F58" s="523">
        <f t="shared" si="24"/>
        <v>31793.956059526194</v>
      </c>
      <c r="G58" s="524">
        <f t="shared" si="22"/>
        <v>52609.812025889012</v>
      </c>
      <c r="H58" s="491">
        <f t="shared" si="23"/>
        <v>52609.812025889012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31793.956059526194</v>
      </c>
      <c r="E59" s="522">
        <f>IF(+I14&lt;F58,I14,D59)</f>
        <v>31793.956059526194</v>
      </c>
      <c r="F59" s="523">
        <f t="shared" si="24"/>
        <v>0</v>
      </c>
      <c r="G59" s="524">
        <f t="shared" si="22"/>
        <v>33581.477397252915</v>
      </c>
      <c r="H59" s="491">
        <f t="shared" si="23"/>
        <v>33581.477397252915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1949836.51</v>
      </c>
      <c r="F73" s="375"/>
      <c r="G73" s="375">
        <f>SUM(G17:G72)</f>
        <v>6959902.4140536701</v>
      </c>
      <c r="H73" s="375">
        <f>SUM(H17:H72)</f>
        <v>6959902.4140536701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205855.1419160036</v>
      </c>
      <c r="N87" s="546">
        <f>IF(J92&lt;D11,0,VLOOKUP(J92,C17:O72,11))</f>
        <v>205855.1419160036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199158.41525518207</v>
      </c>
      <c r="N88" s="550">
        <f>IF(J92&lt;D11,0,VLOOKUP(J92,C99:P154,7))</f>
        <v>199158.41525518207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-6696.7266608215286</v>
      </c>
      <c r="N89" s="555">
        <f>+N88-N87</f>
        <v>-6696.7266608215286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1949836.51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44314.466136363633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9">+I99-H99</f>
        <v>0</v>
      </c>
      <c r="K99" s="514"/>
      <c r="L99" s="512">
        <v>119814</v>
      </c>
      <c r="M99" s="513">
        <f t="shared" ref="M99:M130" si="30">IF(L99&lt;&gt;0,+H99-L99,0)</f>
        <v>0</v>
      </c>
      <c r="N99" s="512">
        <v>119814</v>
      </c>
      <c r="O99" s="513">
        <f t="shared" ref="O99:O130" si="31">IF(N99&lt;&gt;0,+I99-N99,0)</f>
        <v>0</v>
      </c>
      <c r="P99" s="513">
        <f t="shared" ref="P99:P130" si="32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9"/>
        <v>0</v>
      </c>
      <c r="K100" s="514"/>
      <c r="L100" s="518">
        <f t="shared" ref="L100:L105" si="33">H100</f>
        <v>327269.44030165928</v>
      </c>
      <c r="M100" s="519">
        <f t="shared" si="30"/>
        <v>0</v>
      </c>
      <c r="N100" s="518">
        <f t="shared" ref="N100:N105" si="34">I100</f>
        <v>327269.44030165928</v>
      </c>
      <c r="O100" s="514">
        <f t="shared" si="31"/>
        <v>0</v>
      </c>
      <c r="P100" s="514">
        <f t="shared" si="32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9"/>
        <v>0</v>
      </c>
      <c r="K101" s="514"/>
      <c r="L101" s="518">
        <f t="shared" si="33"/>
        <v>354150.48973333737</v>
      </c>
      <c r="M101" s="519">
        <f t="shared" si="30"/>
        <v>0</v>
      </c>
      <c r="N101" s="518">
        <f t="shared" si="34"/>
        <v>354150.48973333737</v>
      </c>
      <c r="O101" s="514">
        <f t="shared" si="31"/>
        <v>0</v>
      </c>
      <c r="P101" s="514">
        <f t="shared" si="32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9"/>
        <v>0</v>
      </c>
      <c r="K102" s="514"/>
      <c r="L102" s="518">
        <f t="shared" si="33"/>
        <v>318639.77382654941</v>
      </c>
      <c r="M102" s="519">
        <f t="shared" si="30"/>
        <v>0</v>
      </c>
      <c r="N102" s="518">
        <f t="shared" si="34"/>
        <v>318639.77382654941</v>
      </c>
      <c r="O102" s="514">
        <f t="shared" si="31"/>
        <v>0</v>
      </c>
      <c r="P102" s="514">
        <f t="shared" si="32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9"/>
        <v>0</v>
      </c>
      <c r="K103" s="514"/>
      <c r="L103" s="518">
        <f t="shared" si="33"/>
        <v>305968.60569385614</v>
      </c>
      <c r="M103" s="519">
        <f t="shared" si="30"/>
        <v>0</v>
      </c>
      <c r="N103" s="518">
        <f t="shared" si="34"/>
        <v>305968.60569385614</v>
      </c>
      <c r="O103" s="514">
        <f t="shared" si="31"/>
        <v>0</v>
      </c>
      <c r="P103" s="514">
        <f t="shared" si="32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33"/>
        <v>278765.62951624766</v>
      </c>
      <c r="M104" s="519">
        <f t="shared" ref="M104:M109" si="36">IF(L104&lt;&gt;0,+H104-L104,0)</f>
        <v>0</v>
      </c>
      <c r="N104" s="518">
        <f t="shared" si="34"/>
        <v>278765.62951624766</v>
      </c>
      <c r="O104" s="514">
        <f t="shared" ref="O104:O109" si="37">IF(N104&lt;&gt;0,+I104-N104,0)</f>
        <v>0</v>
      </c>
      <c r="P104" s="514">
        <f t="shared" ref="P104:P109" si="38">+O104-M104</f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33"/>
        <v>273540.36469294201</v>
      </c>
      <c r="M105" s="519">
        <f t="shared" si="36"/>
        <v>0</v>
      </c>
      <c r="N105" s="518">
        <f t="shared" si="34"/>
        <v>273540.36469294201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9"/>
        <v>0</v>
      </c>
      <c r="K106" s="514"/>
      <c r="L106" s="518">
        <f t="shared" ref="L106:L111" si="39">H106</f>
        <v>260481.11000678584</v>
      </c>
      <c r="M106" s="519">
        <f t="shared" si="36"/>
        <v>0</v>
      </c>
      <c r="N106" s="518">
        <f t="shared" ref="N106:N111" si="40">I106</f>
        <v>260481.11000678584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9"/>
        <v>0</v>
      </c>
      <c r="K107" s="514"/>
      <c r="L107" s="518">
        <f t="shared" si="39"/>
        <v>245748.17532364058</v>
      </c>
      <c r="M107" s="519">
        <f t="shared" si="36"/>
        <v>0</v>
      </c>
      <c r="N107" s="518">
        <f t="shared" si="40"/>
        <v>245748.17532364058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9"/>
        <v>0</v>
      </c>
      <c r="K108" s="514"/>
      <c r="L108" s="518">
        <f t="shared" si="39"/>
        <v>232605.71494726205</v>
      </c>
      <c r="M108" s="519">
        <f t="shared" si="36"/>
        <v>0</v>
      </c>
      <c r="N108" s="518">
        <f t="shared" si="40"/>
        <v>232605.71494726205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9"/>
        <v>0</v>
      </c>
      <c r="K109" s="514"/>
      <c r="L109" s="518">
        <f t="shared" si="39"/>
        <v>203383.67510232344</v>
      </c>
      <c r="M109" s="519">
        <f t="shared" si="36"/>
        <v>0</v>
      </c>
      <c r="N109" s="518">
        <f t="shared" si="40"/>
        <v>203383.67510232344</v>
      </c>
      <c r="O109" s="514">
        <f t="shared" si="37"/>
        <v>0</v>
      </c>
      <c r="P109" s="514">
        <f t="shared" si="38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9"/>
        <v>0</v>
      </c>
      <c r="K110" s="514"/>
      <c r="L110" s="518">
        <f t="shared" si="39"/>
        <v>199526.74471129151</v>
      </c>
      <c r="M110" s="519">
        <f t="shared" ref="M110" si="41">IF(L110&lt;&gt;0,+H110-L110,0)</f>
        <v>0</v>
      </c>
      <c r="N110" s="518">
        <f t="shared" si="40"/>
        <v>199526.74471129151</v>
      </c>
      <c r="O110" s="514">
        <f t="shared" si="31"/>
        <v>0</v>
      </c>
      <c r="P110" s="514">
        <f t="shared" si="32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29"/>
        <v>0</v>
      </c>
      <c r="K111" s="514"/>
      <c r="L111" s="518">
        <f t="shared" si="39"/>
        <v>196438.52610487738</v>
      </c>
      <c r="M111" s="519">
        <f t="shared" ref="M111" si="42">IF(L111&lt;&gt;0,+H111-L111,0)</f>
        <v>0</v>
      </c>
      <c r="N111" s="518">
        <f t="shared" si="40"/>
        <v>196438.52610487738</v>
      </c>
      <c r="O111" s="514">
        <f t="shared" si="31"/>
        <v>0</v>
      </c>
      <c r="P111" s="514">
        <f t="shared" si="32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2021</v>
      </c>
      <c r="D112" s="508">
        <v>1371307.5341372078</v>
      </c>
      <c r="E112" s="516">
        <v>47556.988048780491</v>
      </c>
      <c r="F112" s="515">
        <v>1323750.5460884273</v>
      </c>
      <c r="G112" s="515">
        <v>1347529.0401128177</v>
      </c>
      <c r="H112" s="516">
        <v>200520.70455071999</v>
      </c>
      <c r="I112" s="510">
        <v>200520.70455071999</v>
      </c>
      <c r="J112" s="514">
        <f t="shared" si="29"/>
        <v>0</v>
      </c>
      <c r="K112" s="514"/>
      <c r="L112" s="518">
        <f t="shared" ref="L112" si="43">H112</f>
        <v>200520.70455071999</v>
      </c>
      <c r="M112" s="519">
        <f t="shared" ref="M112" si="44">IF(L112&lt;&gt;0,+H112-L112,0)</f>
        <v>0</v>
      </c>
      <c r="N112" s="518">
        <f t="shared" ref="N112" si="45">I112</f>
        <v>200520.70455071999</v>
      </c>
      <c r="O112" s="514">
        <f t="shared" si="31"/>
        <v>0</v>
      </c>
      <c r="P112" s="514">
        <f t="shared" si="32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2022</v>
      </c>
      <c r="D113" s="508">
        <v>1323750.5460884273</v>
      </c>
      <c r="E113" s="516">
        <v>46424.678809523808</v>
      </c>
      <c r="F113" s="515">
        <v>1277325.8672789035</v>
      </c>
      <c r="G113" s="515">
        <v>1300538.2066836655</v>
      </c>
      <c r="H113" s="516">
        <v>199183.09136083254</v>
      </c>
      <c r="I113" s="510">
        <v>199183.09136083254</v>
      </c>
      <c r="J113" s="514">
        <f t="shared" si="29"/>
        <v>0</v>
      </c>
      <c r="K113" s="514"/>
      <c r="L113" s="518">
        <f t="shared" ref="L113" si="46">H113</f>
        <v>199183.09136083254</v>
      </c>
      <c r="M113" s="519">
        <f t="shared" ref="M113" si="47">IF(L113&lt;&gt;0,+H113-L113,0)</f>
        <v>0</v>
      </c>
      <c r="N113" s="518">
        <f t="shared" ref="N113" si="48">I113</f>
        <v>199183.09136083254</v>
      </c>
      <c r="O113" s="514">
        <f t="shared" ref="O113" si="49">IF(N113&lt;&gt;0,+I113-N113,0)</f>
        <v>0</v>
      </c>
      <c r="P113" s="514">
        <f t="shared" ref="P113" si="50">+O113-M113</f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2023</v>
      </c>
      <c r="D114" s="374">
        <f>IF(F113+SUM(E$99:E113)=D$92,F113,D$92-SUM(E$99:E113))</f>
        <v>1277325.8672789035</v>
      </c>
      <c r="E114" s="522">
        <f>IF(+J96&lt;F113,J96,D114)</f>
        <v>44314.466136363633</v>
      </c>
      <c r="F114" s="523">
        <f t="shared" ref="F114:F130" si="51">+D114-E114</f>
        <v>1233011.4011425399</v>
      </c>
      <c r="G114" s="523">
        <f t="shared" ref="G114:G130" si="52">+(F114+D114)/2</f>
        <v>1255168.6342107216</v>
      </c>
      <c r="H114" s="526">
        <f t="shared" ref="H114:H154" si="53">+J$94*G114+E114</f>
        <v>199158.41525518207</v>
      </c>
      <c r="I114" s="577">
        <f t="shared" ref="I114:I154" si="54">+J$95*G114+E114</f>
        <v>199158.41525518207</v>
      </c>
      <c r="J114" s="514">
        <f t="shared" si="29"/>
        <v>0</v>
      </c>
      <c r="K114" s="514"/>
      <c r="L114" s="525"/>
      <c r="M114" s="514">
        <f t="shared" si="30"/>
        <v>0</v>
      </c>
      <c r="N114" s="525"/>
      <c r="O114" s="514">
        <f t="shared" si="31"/>
        <v>0</v>
      </c>
      <c r="P114" s="514">
        <f t="shared" si="32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2024</v>
      </c>
      <c r="D115" s="374">
        <f>IF(F114+SUM(E$99:E114)=D$92,F114,D$92-SUM(E$99:E114))</f>
        <v>1233011.4011425399</v>
      </c>
      <c r="E115" s="522">
        <f>IF(+J96&lt;F114,J96,D115)</f>
        <v>44314.466136363633</v>
      </c>
      <c r="F115" s="523">
        <f t="shared" si="51"/>
        <v>1188696.9350061764</v>
      </c>
      <c r="G115" s="523">
        <f t="shared" si="52"/>
        <v>1210854.1680743583</v>
      </c>
      <c r="H115" s="526">
        <f t="shared" si="53"/>
        <v>193691.55864912807</v>
      </c>
      <c r="I115" s="577">
        <f t="shared" si="54"/>
        <v>193691.55864912807</v>
      </c>
      <c r="J115" s="514">
        <f t="shared" si="29"/>
        <v>0</v>
      </c>
      <c r="K115" s="514"/>
      <c r="L115" s="525"/>
      <c r="M115" s="514">
        <f t="shared" si="30"/>
        <v>0</v>
      </c>
      <c r="N115" s="525"/>
      <c r="O115" s="514">
        <f t="shared" si="31"/>
        <v>0</v>
      </c>
      <c r="P115" s="514">
        <f t="shared" si="32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2025</v>
      </c>
      <c r="D116" s="374">
        <f>IF(F115+SUM(E$99:E115)=D$92,F115,D$92-SUM(E$99:E115))</f>
        <v>1188696.9350061764</v>
      </c>
      <c r="E116" s="522">
        <f>IF(+J96&lt;F115,J96,D116)</f>
        <v>44314.466136363633</v>
      </c>
      <c r="F116" s="523">
        <f t="shared" si="51"/>
        <v>1144382.4688698128</v>
      </c>
      <c r="G116" s="523">
        <f t="shared" si="52"/>
        <v>1166539.7019379945</v>
      </c>
      <c r="H116" s="526">
        <f t="shared" si="53"/>
        <v>188224.70204307404</v>
      </c>
      <c r="I116" s="577">
        <f t="shared" si="54"/>
        <v>188224.70204307404</v>
      </c>
      <c r="J116" s="514">
        <f t="shared" si="29"/>
        <v>0</v>
      </c>
      <c r="K116" s="514"/>
      <c r="L116" s="525"/>
      <c r="M116" s="514">
        <f t="shared" si="30"/>
        <v>0</v>
      </c>
      <c r="N116" s="525"/>
      <c r="O116" s="514">
        <f t="shared" si="31"/>
        <v>0</v>
      </c>
      <c r="P116" s="514">
        <f t="shared" si="32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2026</v>
      </c>
      <c r="D117" s="374">
        <f>IF(F116+SUM(E$99:E116)=D$92,F116,D$92-SUM(E$99:E116))</f>
        <v>1144382.4688698128</v>
      </c>
      <c r="E117" s="522">
        <f>IF(+J96&lt;F116,J96,D117)</f>
        <v>44314.466136363633</v>
      </c>
      <c r="F117" s="523">
        <f t="shared" si="51"/>
        <v>1100068.0027334492</v>
      </c>
      <c r="G117" s="523">
        <f t="shared" si="52"/>
        <v>1122225.2358016311</v>
      </c>
      <c r="H117" s="526">
        <f t="shared" si="53"/>
        <v>182757.84543702003</v>
      </c>
      <c r="I117" s="577">
        <f t="shared" si="54"/>
        <v>182757.84543702003</v>
      </c>
      <c r="J117" s="514">
        <f t="shared" si="29"/>
        <v>0</v>
      </c>
      <c r="K117" s="514"/>
      <c r="L117" s="525"/>
      <c r="M117" s="514">
        <f t="shared" si="30"/>
        <v>0</v>
      </c>
      <c r="N117" s="525"/>
      <c r="O117" s="514">
        <f t="shared" si="31"/>
        <v>0</v>
      </c>
      <c r="P117" s="514">
        <f t="shared" si="32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2027</v>
      </c>
      <c r="D118" s="374">
        <f>IF(F117+SUM(E$99:E117)=D$92,F117,D$92-SUM(E$99:E117))</f>
        <v>1100068.0027334492</v>
      </c>
      <c r="E118" s="522">
        <f>IF(+J96&lt;F117,J96,D118)</f>
        <v>44314.466136363633</v>
      </c>
      <c r="F118" s="523">
        <f t="shared" si="51"/>
        <v>1055753.5365970857</v>
      </c>
      <c r="G118" s="523">
        <f t="shared" si="52"/>
        <v>1077910.7696652673</v>
      </c>
      <c r="H118" s="526">
        <f t="shared" si="53"/>
        <v>177290.988830966</v>
      </c>
      <c r="I118" s="577">
        <f t="shared" si="54"/>
        <v>177290.988830966</v>
      </c>
      <c r="J118" s="514">
        <f t="shared" si="29"/>
        <v>0</v>
      </c>
      <c r="K118" s="514"/>
      <c r="L118" s="525"/>
      <c r="M118" s="514">
        <f t="shared" si="30"/>
        <v>0</v>
      </c>
      <c r="N118" s="525"/>
      <c r="O118" s="514">
        <f t="shared" si="31"/>
        <v>0</v>
      </c>
      <c r="P118" s="514">
        <f t="shared" si="32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2028</v>
      </c>
      <c r="D119" s="374">
        <f>IF(F118+SUM(E$99:E118)=D$92,F118,D$92-SUM(E$99:E118))</f>
        <v>1055753.5365970857</v>
      </c>
      <c r="E119" s="522">
        <f>IF(+J96&lt;F118,J96,D119)</f>
        <v>44314.466136363633</v>
      </c>
      <c r="F119" s="523">
        <f t="shared" si="51"/>
        <v>1011439.070460722</v>
      </c>
      <c r="G119" s="523">
        <f t="shared" si="52"/>
        <v>1033596.3035289038</v>
      </c>
      <c r="H119" s="526">
        <f t="shared" si="53"/>
        <v>171824.132224912</v>
      </c>
      <c r="I119" s="577">
        <f t="shared" si="54"/>
        <v>171824.132224912</v>
      </c>
      <c r="J119" s="514">
        <f t="shared" si="29"/>
        <v>0</v>
      </c>
      <c r="K119" s="514"/>
      <c r="L119" s="525"/>
      <c r="M119" s="514">
        <f t="shared" si="30"/>
        <v>0</v>
      </c>
      <c r="N119" s="525"/>
      <c r="O119" s="514">
        <f t="shared" si="31"/>
        <v>0</v>
      </c>
      <c r="P119" s="514">
        <f t="shared" si="32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2029</v>
      </c>
      <c r="D120" s="374">
        <f>IF(F119+SUM(E$99:E119)=D$92,F119,D$92-SUM(E$99:E119))</f>
        <v>1011439.070460722</v>
      </c>
      <c r="E120" s="522">
        <f>IF(+J96&lt;F119,J96,D120)</f>
        <v>44314.466136363633</v>
      </c>
      <c r="F120" s="523">
        <f t="shared" si="51"/>
        <v>967124.60432435828</v>
      </c>
      <c r="G120" s="523">
        <f t="shared" si="52"/>
        <v>989281.83739254018</v>
      </c>
      <c r="H120" s="526">
        <f t="shared" si="53"/>
        <v>166357.27561885797</v>
      </c>
      <c r="I120" s="577">
        <f t="shared" si="54"/>
        <v>166357.27561885797</v>
      </c>
      <c r="J120" s="514">
        <f t="shared" si="29"/>
        <v>0</v>
      </c>
      <c r="K120" s="514"/>
      <c r="L120" s="525"/>
      <c r="M120" s="514">
        <f t="shared" si="30"/>
        <v>0</v>
      </c>
      <c r="N120" s="525"/>
      <c r="O120" s="514">
        <f t="shared" si="31"/>
        <v>0</v>
      </c>
      <c r="P120" s="514">
        <f t="shared" si="32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2030</v>
      </c>
      <c r="D121" s="374">
        <f>IF(F120+SUM(E$99:E120)=D$92,F120,D$92-SUM(E$99:E120))</f>
        <v>967124.60432435828</v>
      </c>
      <c r="E121" s="522">
        <f>IF(+J96&lt;F120,J96,D121)</f>
        <v>44314.466136363633</v>
      </c>
      <c r="F121" s="523">
        <f t="shared" si="51"/>
        <v>922810.1381879946</v>
      </c>
      <c r="G121" s="523">
        <f t="shared" si="52"/>
        <v>944967.37125617638</v>
      </c>
      <c r="H121" s="526">
        <f t="shared" si="53"/>
        <v>160890.41901280393</v>
      </c>
      <c r="I121" s="577">
        <f t="shared" si="54"/>
        <v>160890.41901280393</v>
      </c>
      <c r="J121" s="514">
        <f t="shared" si="29"/>
        <v>0</v>
      </c>
      <c r="K121" s="514"/>
      <c r="L121" s="525"/>
      <c r="M121" s="514">
        <f t="shared" si="30"/>
        <v>0</v>
      </c>
      <c r="N121" s="525"/>
      <c r="O121" s="514">
        <f t="shared" si="31"/>
        <v>0</v>
      </c>
      <c r="P121" s="514">
        <f t="shared" si="32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2031</v>
      </c>
      <c r="D122" s="374">
        <f>IF(F121+SUM(E$99:E121)=D$92,F121,D$92-SUM(E$99:E121))</f>
        <v>922810.1381879946</v>
      </c>
      <c r="E122" s="522">
        <f>IF(+J96&lt;F121,J96,D122)</f>
        <v>44314.466136363633</v>
      </c>
      <c r="F122" s="523">
        <f t="shared" si="51"/>
        <v>878495.67205163091</v>
      </c>
      <c r="G122" s="523">
        <f t="shared" si="52"/>
        <v>900652.90511981281</v>
      </c>
      <c r="H122" s="526">
        <f t="shared" si="53"/>
        <v>155423.5624067499</v>
      </c>
      <c r="I122" s="577">
        <f t="shared" si="54"/>
        <v>155423.5624067499</v>
      </c>
      <c r="J122" s="514">
        <f t="shared" si="29"/>
        <v>0</v>
      </c>
      <c r="K122" s="514"/>
      <c r="L122" s="525"/>
      <c r="M122" s="514">
        <f t="shared" si="30"/>
        <v>0</v>
      </c>
      <c r="N122" s="525"/>
      <c r="O122" s="514">
        <f t="shared" si="31"/>
        <v>0</v>
      </c>
      <c r="P122" s="514">
        <f t="shared" si="32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2032</v>
      </c>
      <c r="D123" s="374">
        <f>IF(F122+SUM(E$99:E122)=D$92,F122,D$92-SUM(E$99:E122))</f>
        <v>878495.67205163091</v>
      </c>
      <c r="E123" s="522">
        <f>IF(+J96&lt;F122,J96,D123)</f>
        <v>44314.466136363633</v>
      </c>
      <c r="F123" s="523">
        <f t="shared" si="51"/>
        <v>834181.20591526723</v>
      </c>
      <c r="G123" s="523">
        <f t="shared" si="52"/>
        <v>856338.43898344901</v>
      </c>
      <c r="H123" s="526">
        <f t="shared" si="53"/>
        <v>149956.70580069584</v>
      </c>
      <c r="I123" s="577">
        <f t="shared" si="54"/>
        <v>149956.70580069584</v>
      </c>
      <c r="J123" s="514">
        <f t="shared" si="29"/>
        <v>0</v>
      </c>
      <c r="K123" s="514"/>
      <c r="L123" s="525"/>
      <c r="M123" s="514">
        <f t="shared" si="30"/>
        <v>0</v>
      </c>
      <c r="N123" s="525"/>
      <c r="O123" s="514">
        <f t="shared" si="31"/>
        <v>0</v>
      </c>
      <c r="P123" s="514">
        <f t="shared" si="32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2033</v>
      </c>
      <c r="D124" s="374">
        <f>IF(F123+SUM(E$99:E123)=D$92,F123,D$92-SUM(E$99:E123))</f>
        <v>834181.20591526723</v>
      </c>
      <c r="E124" s="522">
        <f>IF(+J96&lt;F123,J96,D124)</f>
        <v>44314.466136363633</v>
      </c>
      <c r="F124" s="523">
        <f t="shared" si="51"/>
        <v>789866.73977890355</v>
      </c>
      <c r="G124" s="523">
        <f t="shared" si="52"/>
        <v>812023.97284708545</v>
      </c>
      <c r="H124" s="526">
        <f t="shared" si="53"/>
        <v>144489.84919464184</v>
      </c>
      <c r="I124" s="577">
        <f t="shared" si="54"/>
        <v>144489.84919464184</v>
      </c>
      <c r="J124" s="514">
        <f t="shared" si="29"/>
        <v>0</v>
      </c>
      <c r="K124" s="514"/>
      <c r="L124" s="525"/>
      <c r="M124" s="514">
        <f t="shared" si="30"/>
        <v>0</v>
      </c>
      <c r="N124" s="525"/>
      <c r="O124" s="514">
        <f t="shared" si="31"/>
        <v>0</v>
      </c>
      <c r="P124" s="514">
        <f t="shared" si="32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2034</v>
      </c>
      <c r="D125" s="374">
        <f>IF(F124+SUM(E$99:E124)=D$92,F124,D$92-SUM(E$99:E124))</f>
        <v>789866.73977890355</v>
      </c>
      <c r="E125" s="522">
        <f>IF(+J96&lt;F124,J96,D125)</f>
        <v>44314.466136363633</v>
      </c>
      <c r="F125" s="523">
        <f t="shared" si="51"/>
        <v>745552.27364253986</v>
      </c>
      <c r="G125" s="523">
        <f t="shared" si="52"/>
        <v>767709.50671072165</v>
      </c>
      <c r="H125" s="526">
        <f t="shared" si="53"/>
        <v>139022.99258858777</v>
      </c>
      <c r="I125" s="577">
        <f t="shared" si="54"/>
        <v>139022.99258858777</v>
      </c>
      <c r="J125" s="514">
        <f t="shared" si="29"/>
        <v>0</v>
      </c>
      <c r="K125" s="514"/>
      <c r="L125" s="525"/>
      <c r="M125" s="514">
        <f t="shared" si="30"/>
        <v>0</v>
      </c>
      <c r="N125" s="525"/>
      <c r="O125" s="514">
        <f t="shared" si="31"/>
        <v>0</v>
      </c>
      <c r="P125" s="514">
        <f t="shared" si="32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2035</v>
      </c>
      <c r="D126" s="374">
        <f>IF(F125+SUM(E$99:E125)=D$92,F125,D$92-SUM(E$99:E125))</f>
        <v>745552.27364253986</v>
      </c>
      <c r="E126" s="522">
        <f>IF(+J96&lt;F125,J96,D126)</f>
        <v>44314.466136363633</v>
      </c>
      <c r="F126" s="523">
        <f t="shared" si="51"/>
        <v>701237.80750617618</v>
      </c>
      <c r="G126" s="523">
        <f t="shared" si="52"/>
        <v>723395.04057435808</v>
      </c>
      <c r="H126" s="526">
        <f t="shared" si="53"/>
        <v>133556.13598253377</v>
      </c>
      <c r="I126" s="577">
        <f t="shared" si="54"/>
        <v>133556.13598253377</v>
      </c>
      <c r="J126" s="514">
        <f t="shared" si="29"/>
        <v>0</v>
      </c>
      <c r="K126" s="514"/>
      <c r="L126" s="525"/>
      <c r="M126" s="514">
        <f t="shared" si="30"/>
        <v>0</v>
      </c>
      <c r="N126" s="525"/>
      <c r="O126" s="514">
        <f t="shared" si="31"/>
        <v>0</v>
      </c>
      <c r="P126" s="514">
        <f t="shared" si="32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2036</v>
      </c>
      <c r="D127" s="374">
        <f>IF(F126+SUM(E$99:E126)=D$92,F126,D$92-SUM(E$99:E126))</f>
        <v>701237.80750617618</v>
      </c>
      <c r="E127" s="522">
        <f>IF(+J96&lt;F126,J96,D127)</f>
        <v>44314.466136363633</v>
      </c>
      <c r="F127" s="523">
        <f t="shared" si="51"/>
        <v>656923.34136981249</v>
      </c>
      <c r="G127" s="523">
        <f t="shared" si="52"/>
        <v>679080.57443799428</v>
      </c>
      <c r="H127" s="526">
        <f t="shared" si="53"/>
        <v>128089.27937647971</v>
      </c>
      <c r="I127" s="577">
        <f t="shared" si="54"/>
        <v>128089.27937647971</v>
      </c>
      <c r="J127" s="514">
        <f t="shared" si="29"/>
        <v>0</v>
      </c>
      <c r="K127" s="514"/>
      <c r="L127" s="525"/>
      <c r="M127" s="514">
        <f t="shared" si="30"/>
        <v>0</v>
      </c>
      <c r="N127" s="525"/>
      <c r="O127" s="514">
        <f t="shared" si="31"/>
        <v>0</v>
      </c>
      <c r="P127" s="514">
        <f t="shared" si="32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2037</v>
      </c>
      <c r="D128" s="374">
        <f>IF(F127+SUM(E$99:E127)=D$92,F127,D$92-SUM(E$99:E127))</f>
        <v>656923.34136981249</v>
      </c>
      <c r="E128" s="522">
        <f>IF(+J96&lt;F127,J96,D128)</f>
        <v>44314.466136363633</v>
      </c>
      <c r="F128" s="523">
        <f t="shared" si="51"/>
        <v>612608.87523344881</v>
      </c>
      <c r="G128" s="523">
        <f t="shared" si="52"/>
        <v>634766.10830163071</v>
      </c>
      <c r="H128" s="526">
        <f t="shared" si="53"/>
        <v>122622.42277042571</v>
      </c>
      <c r="I128" s="577">
        <f t="shared" si="54"/>
        <v>122622.42277042571</v>
      </c>
      <c r="J128" s="514">
        <f t="shared" si="29"/>
        <v>0</v>
      </c>
      <c r="K128" s="514"/>
      <c r="L128" s="525"/>
      <c r="M128" s="514">
        <f t="shared" si="30"/>
        <v>0</v>
      </c>
      <c r="N128" s="525"/>
      <c r="O128" s="514">
        <f t="shared" si="31"/>
        <v>0</v>
      </c>
      <c r="P128" s="514">
        <f t="shared" si="32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2038</v>
      </c>
      <c r="D129" s="374">
        <f>IF(F128+SUM(E$99:E128)=D$92,F128,D$92-SUM(E$99:E128))</f>
        <v>612608.87523344881</v>
      </c>
      <c r="E129" s="522">
        <f>IF(+J96&lt;F128,J96,D129)</f>
        <v>44314.466136363633</v>
      </c>
      <c r="F129" s="523">
        <f t="shared" si="51"/>
        <v>568294.40909708512</v>
      </c>
      <c r="G129" s="523">
        <f t="shared" si="52"/>
        <v>590451.64216526691</v>
      </c>
      <c r="H129" s="526">
        <f t="shared" si="53"/>
        <v>117155.56616437164</v>
      </c>
      <c r="I129" s="577">
        <f t="shared" si="54"/>
        <v>117155.56616437164</v>
      </c>
      <c r="J129" s="514">
        <f t="shared" si="29"/>
        <v>0</v>
      </c>
      <c r="K129" s="514"/>
      <c r="L129" s="525"/>
      <c r="M129" s="514">
        <f t="shared" si="30"/>
        <v>0</v>
      </c>
      <c r="N129" s="525"/>
      <c r="O129" s="514">
        <f t="shared" si="31"/>
        <v>0</v>
      </c>
      <c r="P129" s="514">
        <f t="shared" si="32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2039</v>
      </c>
      <c r="D130" s="374">
        <f>IF(F129+SUM(E$99:E129)=D$92,F129,D$92-SUM(E$99:E129))</f>
        <v>568294.40909708512</v>
      </c>
      <c r="E130" s="522">
        <f>IF(+J96&lt;F129,J96,D130)</f>
        <v>44314.466136363633</v>
      </c>
      <c r="F130" s="523">
        <f t="shared" si="51"/>
        <v>523979.9429607215</v>
      </c>
      <c r="G130" s="523">
        <f t="shared" si="52"/>
        <v>546137.17602890334</v>
      </c>
      <c r="H130" s="526">
        <f t="shared" si="53"/>
        <v>111688.70955831764</v>
      </c>
      <c r="I130" s="577">
        <f t="shared" si="54"/>
        <v>111688.70955831764</v>
      </c>
      <c r="J130" s="514">
        <f t="shared" si="29"/>
        <v>0</v>
      </c>
      <c r="K130" s="514"/>
      <c r="L130" s="525"/>
      <c r="M130" s="514">
        <f t="shared" si="30"/>
        <v>0</v>
      </c>
      <c r="N130" s="525"/>
      <c r="O130" s="514">
        <f t="shared" si="31"/>
        <v>0</v>
      </c>
      <c r="P130" s="514">
        <f t="shared" si="32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2040</v>
      </c>
      <c r="D131" s="374">
        <f>IF(F130+SUM(E$99:E130)=D$92,F130,D$92-SUM(E$99:E130))</f>
        <v>523979.9429607215</v>
      </c>
      <c r="E131" s="522">
        <f>IF(+J96&lt;F130,J96,D131)</f>
        <v>44314.466136363633</v>
      </c>
      <c r="F131" s="523">
        <f t="shared" ref="F131:F154" si="55">+D131-E131</f>
        <v>479665.47682435787</v>
      </c>
      <c r="G131" s="523">
        <f t="shared" ref="G131:G154" si="56">+(F131+D131)/2</f>
        <v>501822.70989253966</v>
      </c>
      <c r="H131" s="526">
        <f t="shared" si="53"/>
        <v>106221.85295226361</v>
      </c>
      <c r="I131" s="577">
        <f t="shared" si="54"/>
        <v>106221.85295226361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2041</v>
      </c>
      <c r="D132" s="374">
        <f>IF(F131+SUM(E$99:E131)=D$92,F131,D$92-SUM(E$99:E131))</f>
        <v>479665.47682435787</v>
      </c>
      <c r="E132" s="522">
        <f>IF(+J96&lt;F131,J96,D132)</f>
        <v>44314.466136363633</v>
      </c>
      <c r="F132" s="523">
        <f t="shared" si="55"/>
        <v>435351.01068799425</v>
      </c>
      <c r="G132" s="523">
        <f t="shared" si="56"/>
        <v>457508.24375617609</v>
      </c>
      <c r="H132" s="526">
        <f t="shared" si="53"/>
        <v>100754.99634620958</v>
      </c>
      <c r="I132" s="577">
        <f t="shared" si="54"/>
        <v>100754.99634620958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2042</v>
      </c>
      <c r="D133" s="374">
        <f>IF(F132+SUM(E$99:E132)=D$92,F132,D$92-SUM(E$99:E132))</f>
        <v>435351.01068799425</v>
      </c>
      <c r="E133" s="522">
        <f>IF(+J96&lt;F132,J96,D133)</f>
        <v>44314.466136363633</v>
      </c>
      <c r="F133" s="523">
        <f t="shared" si="55"/>
        <v>391036.54455163062</v>
      </c>
      <c r="G133" s="523">
        <f t="shared" si="56"/>
        <v>413193.7776198124</v>
      </c>
      <c r="H133" s="526">
        <f t="shared" si="53"/>
        <v>95288.139740155544</v>
      </c>
      <c r="I133" s="577">
        <f t="shared" si="54"/>
        <v>95288.139740155544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2043</v>
      </c>
      <c r="D134" s="374">
        <f>IF(F133+SUM(E$99:E133)=D$92,F133,D$92-SUM(E$99:E133))</f>
        <v>391036.54455163062</v>
      </c>
      <c r="E134" s="522">
        <f>IF(+J96&lt;F133,J96,D134)</f>
        <v>44314.466136363633</v>
      </c>
      <c r="F134" s="523">
        <f t="shared" si="55"/>
        <v>346722.07841526699</v>
      </c>
      <c r="G134" s="523">
        <f t="shared" si="56"/>
        <v>368879.31148344884</v>
      </c>
      <c r="H134" s="526">
        <f t="shared" si="53"/>
        <v>89821.283134101541</v>
      </c>
      <c r="I134" s="577">
        <f t="shared" si="54"/>
        <v>89821.283134101541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2044</v>
      </c>
      <c r="D135" s="374">
        <f>IF(F134+SUM(E$99:E134)=D$92,F134,D$92-SUM(E$99:E134))</f>
        <v>346722.07841526699</v>
      </c>
      <c r="E135" s="522">
        <f>IF(+J96&lt;F134,J96,D135)</f>
        <v>44314.466136363633</v>
      </c>
      <c r="F135" s="523">
        <f t="shared" si="55"/>
        <v>302407.61227890337</v>
      </c>
      <c r="G135" s="523">
        <f t="shared" si="56"/>
        <v>324564.84534708515</v>
      </c>
      <c r="H135" s="526">
        <f t="shared" si="53"/>
        <v>84354.426528047508</v>
      </c>
      <c r="I135" s="577">
        <f t="shared" si="54"/>
        <v>84354.426528047508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2045</v>
      </c>
      <c r="D136" s="374">
        <f>IF(F135+SUM(E$99:E135)=D$92,F135,D$92-SUM(E$99:E135))</f>
        <v>302407.61227890337</v>
      </c>
      <c r="E136" s="522">
        <f>IF(+J96&lt;F135,J96,D136)</f>
        <v>44314.466136363633</v>
      </c>
      <c r="F136" s="523">
        <f t="shared" si="55"/>
        <v>258093.14614253974</v>
      </c>
      <c r="G136" s="523">
        <f t="shared" si="56"/>
        <v>280250.37921072158</v>
      </c>
      <c r="H136" s="526">
        <f t="shared" si="53"/>
        <v>78887.569921993476</v>
      </c>
      <c r="I136" s="577">
        <f t="shared" si="54"/>
        <v>78887.569921993476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2046</v>
      </c>
      <c r="D137" s="374">
        <f>IF(F136+SUM(E$99:E136)=D$92,F136,D$92-SUM(E$99:E136))</f>
        <v>258093.14614253974</v>
      </c>
      <c r="E137" s="522">
        <f>IF(+J96&lt;F136,J96,D137)</f>
        <v>44314.466136363633</v>
      </c>
      <c r="F137" s="523">
        <f t="shared" si="55"/>
        <v>213778.68000617612</v>
      </c>
      <c r="G137" s="523">
        <f t="shared" si="56"/>
        <v>235935.91307435793</v>
      </c>
      <c r="H137" s="526">
        <f t="shared" si="53"/>
        <v>73420.713315939458</v>
      </c>
      <c r="I137" s="577">
        <f t="shared" si="54"/>
        <v>73420.713315939458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2047</v>
      </c>
      <c r="D138" s="374">
        <f>IF(F137+SUM(E$99:E137)=D$92,F137,D$92-SUM(E$99:E137))</f>
        <v>213778.68000617612</v>
      </c>
      <c r="E138" s="522">
        <f>IF(+J96&lt;F137,J96,D138)</f>
        <v>44314.466136363633</v>
      </c>
      <c r="F138" s="523">
        <f t="shared" si="55"/>
        <v>169464.21386981249</v>
      </c>
      <c r="G138" s="523">
        <f t="shared" si="56"/>
        <v>191621.4469379943</v>
      </c>
      <c r="H138" s="526">
        <f t="shared" si="53"/>
        <v>67953.856709885426</v>
      </c>
      <c r="I138" s="577">
        <f t="shared" si="54"/>
        <v>67953.856709885426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2048</v>
      </c>
      <c r="D139" s="374">
        <f>IF(F138+SUM(E$99:E138)=D$92,F138,D$92-SUM(E$99:E138))</f>
        <v>169464.21386981249</v>
      </c>
      <c r="E139" s="522">
        <f>IF(+J96&lt;F138,J96,D139)</f>
        <v>44314.466136363633</v>
      </c>
      <c r="F139" s="523">
        <f t="shared" si="55"/>
        <v>125149.74773344886</v>
      </c>
      <c r="G139" s="523">
        <f t="shared" si="56"/>
        <v>147306.98080163068</v>
      </c>
      <c r="H139" s="526">
        <f t="shared" si="53"/>
        <v>62487.000103831408</v>
      </c>
      <c r="I139" s="577">
        <f t="shared" si="54"/>
        <v>62487.000103831408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2049</v>
      </c>
      <c r="D140" s="374">
        <f>IF(F139+SUM(E$99:E139)=D$92,F139,D$92-SUM(E$99:E139))</f>
        <v>125149.74773344886</v>
      </c>
      <c r="E140" s="522">
        <f>IF(+J96&lt;F139,J96,D140)</f>
        <v>44314.466136363633</v>
      </c>
      <c r="F140" s="523">
        <f t="shared" si="55"/>
        <v>80835.281597085239</v>
      </c>
      <c r="G140" s="523">
        <f t="shared" si="56"/>
        <v>102992.51466526705</v>
      </c>
      <c r="H140" s="526">
        <f t="shared" si="53"/>
        <v>57020.143497777375</v>
      </c>
      <c r="I140" s="577">
        <f t="shared" si="54"/>
        <v>57020.143497777375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2050</v>
      </c>
      <c r="D141" s="374">
        <f>IF(F140+SUM(E$99:E140)=D$92,F140,D$92-SUM(E$99:E140))</f>
        <v>80835.281597085239</v>
      </c>
      <c r="E141" s="522">
        <f>IF(+J96&lt;F140,J96,D141)</f>
        <v>44314.466136363633</v>
      </c>
      <c r="F141" s="523">
        <f t="shared" si="55"/>
        <v>36520.815460721606</v>
      </c>
      <c r="G141" s="523">
        <f t="shared" si="56"/>
        <v>58678.048528903426</v>
      </c>
      <c r="H141" s="526">
        <f t="shared" si="53"/>
        <v>51553.28689172335</v>
      </c>
      <c r="I141" s="577">
        <f t="shared" si="54"/>
        <v>51553.28689172335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2051</v>
      </c>
      <c r="D142" s="374">
        <f>IF(F141+SUM(E$99:E141)=D$92,F141,D$92-SUM(E$99:E141))</f>
        <v>36520.815460721606</v>
      </c>
      <c r="E142" s="522">
        <f>IF(+J96&lt;F141,J96,D142)</f>
        <v>36520.815460721606</v>
      </c>
      <c r="F142" s="523">
        <f t="shared" si="55"/>
        <v>0</v>
      </c>
      <c r="G142" s="523">
        <f t="shared" si="56"/>
        <v>18260.407730360803</v>
      </c>
      <c r="H142" s="526">
        <f t="shared" si="53"/>
        <v>38773.511686887956</v>
      </c>
      <c r="I142" s="577">
        <f t="shared" si="54"/>
        <v>38773.511686887956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1949836.5099999991</v>
      </c>
      <c r="F155" s="375"/>
      <c r="G155" s="375"/>
      <c r="H155" s="375">
        <f>SUM(H99:H154)</f>
        <v>7264773.3876158874</v>
      </c>
      <c r="I155" s="375">
        <f>SUM(I99:I154)</f>
        <v>7264773.3876158874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topLeftCell="A77" zoomScaleNormal="100" zoomScaleSheetLayoutView="7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68" zoomScaleNormal="100" zoomScaleSheetLayoutView="75" workbookViewId="0">
      <selection activeCell="D93" sqref="D9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473097.6151571942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473097.6151571942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4480168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106670.66666666667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>IU</v>
      </c>
      <c r="C32" s="64">
        <f>IF(D11="","-",+C31+1)</f>
        <v>2023</v>
      </c>
      <c r="D32" s="173">
        <v>2953962.7802183279</v>
      </c>
      <c r="E32" s="174">
        <v>106670.66666666667</v>
      </c>
      <c r="F32" s="173">
        <v>2847292.1135516614</v>
      </c>
      <c r="G32" s="174">
        <v>473097.6151571942</v>
      </c>
      <c r="H32" s="172">
        <v>473097.6151571942</v>
      </c>
      <c r="I32" s="67">
        <f t="shared" si="0"/>
        <v>0</v>
      </c>
      <c r="J32" s="67"/>
      <c r="K32" s="133">
        <f t="shared" ref="K32" si="18">G32</f>
        <v>473097.6151571942</v>
      </c>
      <c r="L32" s="132">
        <f t="shared" ref="L32" si="19">IF(K32&lt;&gt;0,+G32-K32,0)</f>
        <v>0</v>
      </c>
      <c r="M32" s="133">
        <f t="shared" ref="M32" si="20">H32</f>
        <v>473097.6151571942</v>
      </c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2847292.1135516614</v>
      </c>
      <c r="E33" s="71">
        <f>IF(+I14&lt;F32,I14,D33)</f>
        <v>106670.66666666667</v>
      </c>
      <c r="F33" s="70">
        <f t="shared" ref="F33:F48" si="21">+D33-E33</f>
        <v>2740621.4468849949</v>
      </c>
      <c r="G33" s="72">
        <f t="shared" ref="G33:G72" si="22">+I$12*((D33+F33)/2)+E33</f>
        <v>420834.6135486479</v>
      </c>
      <c r="H33" s="53">
        <f t="shared" ref="H33:H72" si="23">+I$13*((D33+F33)/2)+E33</f>
        <v>420834.6135486479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2740621.4468849949</v>
      </c>
      <c r="E34" s="71">
        <f>IF(+I14&lt;F33,I14,D34)</f>
        <v>106670.66666666667</v>
      </c>
      <c r="F34" s="70">
        <f t="shared" si="21"/>
        <v>2633950.7802183283</v>
      </c>
      <c r="G34" s="72">
        <f t="shared" si="22"/>
        <v>408840.12677139946</v>
      </c>
      <c r="H34" s="53">
        <f t="shared" si="23"/>
        <v>408840.12677139946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2633950.7802183283</v>
      </c>
      <c r="E35" s="71">
        <f>IF(+I14&lt;F34,I14,D35)</f>
        <v>106670.66666666667</v>
      </c>
      <c r="F35" s="70">
        <f t="shared" si="21"/>
        <v>2527280.1135516618</v>
      </c>
      <c r="G35" s="72">
        <f t="shared" si="22"/>
        <v>396845.63999415113</v>
      </c>
      <c r="H35" s="53">
        <f t="shared" si="23"/>
        <v>396845.63999415113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2527280.1135516618</v>
      </c>
      <c r="E36" s="71">
        <f>IF(+I14&lt;F35,I14,D36)</f>
        <v>106670.66666666667</v>
      </c>
      <c r="F36" s="70">
        <f t="shared" si="21"/>
        <v>2420609.4468849953</v>
      </c>
      <c r="G36" s="72">
        <f t="shared" si="22"/>
        <v>384851.15321690275</v>
      </c>
      <c r="H36" s="53">
        <f t="shared" si="23"/>
        <v>384851.15321690275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2420609.4468849953</v>
      </c>
      <c r="E37" s="71">
        <f>IF(+I14&lt;F36,I14,D37)</f>
        <v>106670.66666666667</v>
      </c>
      <c r="F37" s="70">
        <f t="shared" si="21"/>
        <v>2313938.7802183288</v>
      </c>
      <c r="G37" s="72">
        <f t="shared" si="22"/>
        <v>372856.66643965442</v>
      </c>
      <c r="H37" s="53">
        <f t="shared" si="23"/>
        <v>372856.66643965442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2313938.7802183288</v>
      </c>
      <c r="E38" s="71">
        <f>IF(+I14&lt;F37,I14,D38)</f>
        <v>106670.66666666667</v>
      </c>
      <c r="F38" s="70">
        <f t="shared" si="21"/>
        <v>2207268.1135516623</v>
      </c>
      <c r="G38" s="72">
        <f t="shared" si="22"/>
        <v>360862.17966240604</v>
      </c>
      <c r="H38" s="53">
        <f t="shared" si="23"/>
        <v>360862.17966240604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2207268.1135516623</v>
      </c>
      <c r="E39" s="71">
        <f>IF(+I14&lt;F38,I14,D39)</f>
        <v>106670.66666666667</v>
      </c>
      <c r="F39" s="70">
        <f t="shared" si="21"/>
        <v>2100597.4468849958</v>
      </c>
      <c r="G39" s="72">
        <f t="shared" si="22"/>
        <v>348867.69288515771</v>
      </c>
      <c r="H39" s="53">
        <f t="shared" si="23"/>
        <v>348867.69288515771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2100597.4468849958</v>
      </c>
      <c r="E40" s="71">
        <f>IF(+I14&lt;F39,I14,D40)</f>
        <v>106670.66666666667</v>
      </c>
      <c r="F40" s="70">
        <f t="shared" si="21"/>
        <v>1993926.780218329</v>
      </c>
      <c r="G40" s="72">
        <f t="shared" si="22"/>
        <v>336873.20610790927</v>
      </c>
      <c r="H40" s="53">
        <f t="shared" si="23"/>
        <v>336873.20610790927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1993926.780218329</v>
      </c>
      <c r="E41" s="71">
        <f>IF(+I14&lt;F40,I14,D41)</f>
        <v>106670.66666666667</v>
      </c>
      <c r="F41" s="70">
        <f t="shared" si="21"/>
        <v>1887256.1135516623</v>
      </c>
      <c r="G41" s="72">
        <f t="shared" si="22"/>
        <v>324878.71933066094</v>
      </c>
      <c r="H41" s="53">
        <f t="shared" si="23"/>
        <v>324878.71933066094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1887256.1135516623</v>
      </c>
      <c r="E42" s="71">
        <f>IF(+I14&lt;F41,I14,D42)</f>
        <v>106670.66666666667</v>
      </c>
      <c r="F42" s="70">
        <f t="shared" si="21"/>
        <v>1780585.4468849956</v>
      </c>
      <c r="G42" s="72">
        <f t="shared" si="22"/>
        <v>312884.2325534125</v>
      </c>
      <c r="H42" s="53">
        <f t="shared" si="23"/>
        <v>312884.2325534125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1780585.4468849956</v>
      </c>
      <c r="E43" s="71">
        <f>IF(+I14&lt;F42,I14,D43)</f>
        <v>106670.66666666667</v>
      </c>
      <c r="F43" s="70">
        <f t="shared" si="21"/>
        <v>1673914.7802183288</v>
      </c>
      <c r="G43" s="72">
        <f t="shared" si="22"/>
        <v>300889.74577616417</v>
      </c>
      <c r="H43" s="53">
        <f t="shared" si="23"/>
        <v>300889.74577616417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1673914.7802183288</v>
      </c>
      <c r="E44" s="71">
        <f>IF(+I14&lt;F43,I14,D44)</f>
        <v>106670.66666666667</v>
      </c>
      <c r="F44" s="70">
        <f t="shared" si="21"/>
        <v>1567244.1135516621</v>
      </c>
      <c r="G44" s="72">
        <f t="shared" si="22"/>
        <v>288895.25899891573</v>
      </c>
      <c r="H44" s="53">
        <f t="shared" si="23"/>
        <v>288895.25899891573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1567244.1135516621</v>
      </c>
      <c r="E45" s="71">
        <f>IF(+I14&lt;F44,I14,D45)</f>
        <v>106670.66666666667</v>
      </c>
      <c r="F45" s="70">
        <f t="shared" si="21"/>
        <v>1460573.4468849953</v>
      </c>
      <c r="G45" s="72">
        <f t="shared" si="22"/>
        <v>276900.7722216674</v>
      </c>
      <c r="H45" s="53">
        <f t="shared" si="23"/>
        <v>276900.7722216674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1460573.4468849953</v>
      </c>
      <c r="E46" s="71">
        <f>IF(+I14&lt;F45,I14,D46)</f>
        <v>106670.66666666667</v>
      </c>
      <c r="F46" s="70">
        <f t="shared" si="21"/>
        <v>1353902.7802183286</v>
      </c>
      <c r="G46" s="72">
        <f t="shared" si="22"/>
        <v>264906.28544441896</v>
      </c>
      <c r="H46" s="53">
        <f t="shared" si="23"/>
        <v>264906.28544441896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1353902.7802183286</v>
      </c>
      <c r="E47" s="71">
        <f>IF(+I14&lt;F46,I14,D47)</f>
        <v>106670.66666666667</v>
      </c>
      <c r="F47" s="70">
        <f t="shared" si="21"/>
        <v>1247232.1135516618</v>
      </c>
      <c r="G47" s="72">
        <f t="shared" si="22"/>
        <v>252911.79866717063</v>
      </c>
      <c r="H47" s="53">
        <f t="shared" si="23"/>
        <v>252911.79866717063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1247232.1135516618</v>
      </c>
      <c r="E48" s="71">
        <f>IF(+I14&lt;F47,I14,D48)</f>
        <v>106670.66666666667</v>
      </c>
      <c r="F48" s="70">
        <f t="shared" si="21"/>
        <v>1140561.4468849951</v>
      </c>
      <c r="G48" s="72">
        <f t="shared" si="22"/>
        <v>240917.31188992219</v>
      </c>
      <c r="H48" s="53">
        <f t="shared" si="23"/>
        <v>240917.31188992219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1140561.4468849951</v>
      </c>
      <c r="E49" s="71">
        <f>IF(+I14&lt;F48,I14,D49)</f>
        <v>106670.66666666667</v>
      </c>
      <c r="F49" s="70">
        <f t="shared" ref="F49:F72" si="24">+D49-E49</f>
        <v>1033890.7802183285</v>
      </c>
      <c r="G49" s="72">
        <f t="shared" si="22"/>
        <v>228922.82511267386</v>
      </c>
      <c r="H49" s="53">
        <f t="shared" si="23"/>
        <v>228922.82511267386</v>
      </c>
      <c r="I49" s="67">
        <f t="shared" ref="I49:I72" si="25">H49-G49</f>
        <v>0</v>
      </c>
      <c r="J49" s="67"/>
      <c r="K49" s="150"/>
      <c r="L49" s="69">
        <f t="shared" ref="L49:L72" si="26">IF(K49&lt;&gt;0,+G49-K49,0)</f>
        <v>0</v>
      </c>
      <c r="M49" s="150"/>
      <c r="N49" s="69">
        <f t="shared" ref="N49:N72" si="27">IF(M49&lt;&gt;0,+H49-M49,0)</f>
        <v>0</v>
      </c>
      <c r="O49" s="69">
        <f t="shared" ref="O49:O72" si="28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1033890.7802183285</v>
      </c>
      <c r="E50" s="71">
        <f>IF(+I14&lt;F49,I14,D50)</f>
        <v>106670.66666666667</v>
      </c>
      <c r="F50" s="70">
        <f t="shared" si="24"/>
        <v>927220.11355166184</v>
      </c>
      <c r="G50" s="72">
        <f t="shared" si="22"/>
        <v>216928.33833542548</v>
      </c>
      <c r="H50" s="53">
        <f t="shared" si="23"/>
        <v>216928.33833542548</v>
      </c>
      <c r="I50" s="67">
        <f t="shared" si="25"/>
        <v>0</v>
      </c>
      <c r="J50" s="67"/>
      <c r="K50" s="150"/>
      <c r="L50" s="69">
        <f t="shared" si="26"/>
        <v>0</v>
      </c>
      <c r="M50" s="150"/>
      <c r="N50" s="69">
        <f t="shared" si="27"/>
        <v>0</v>
      </c>
      <c r="O50" s="69">
        <f t="shared" si="28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927220.11355166184</v>
      </c>
      <c r="E51" s="71">
        <f>IF(+I14&lt;F50,I14,D51)</f>
        <v>106670.66666666667</v>
      </c>
      <c r="F51" s="70">
        <f t="shared" si="24"/>
        <v>820549.44688499521</v>
      </c>
      <c r="G51" s="72">
        <f t="shared" si="22"/>
        <v>204933.85155817709</v>
      </c>
      <c r="H51" s="53">
        <f t="shared" si="23"/>
        <v>204933.85155817709</v>
      </c>
      <c r="I51" s="67">
        <f t="shared" si="25"/>
        <v>0</v>
      </c>
      <c r="J51" s="67"/>
      <c r="K51" s="150"/>
      <c r="L51" s="69">
        <f t="shared" si="26"/>
        <v>0</v>
      </c>
      <c r="M51" s="150"/>
      <c r="N51" s="69">
        <f t="shared" si="27"/>
        <v>0</v>
      </c>
      <c r="O51" s="69">
        <f t="shared" si="28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820549.44688499521</v>
      </c>
      <c r="E52" s="71">
        <f>IF(+I14&lt;F51,I14,D52)</f>
        <v>106670.66666666667</v>
      </c>
      <c r="F52" s="70">
        <f t="shared" si="24"/>
        <v>713878.78021832858</v>
      </c>
      <c r="G52" s="72">
        <f t="shared" si="22"/>
        <v>192939.36478092871</v>
      </c>
      <c r="H52" s="53">
        <f t="shared" si="23"/>
        <v>192939.36478092871</v>
      </c>
      <c r="I52" s="67">
        <f t="shared" si="25"/>
        <v>0</v>
      </c>
      <c r="J52" s="67"/>
      <c r="K52" s="150"/>
      <c r="L52" s="69">
        <f t="shared" si="26"/>
        <v>0</v>
      </c>
      <c r="M52" s="150"/>
      <c r="N52" s="69">
        <f t="shared" si="27"/>
        <v>0</v>
      </c>
      <c r="O52" s="69">
        <f t="shared" si="28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713878.78021832858</v>
      </c>
      <c r="E53" s="71">
        <f>IF(+I14&lt;F52,I14,D53)</f>
        <v>106670.66666666667</v>
      </c>
      <c r="F53" s="70">
        <f t="shared" si="24"/>
        <v>607208.11355166195</v>
      </c>
      <c r="G53" s="72">
        <f t="shared" si="22"/>
        <v>180944.87800368038</v>
      </c>
      <c r="H53" s="53">
        <f t="shared" si="23"/>
        <v>180944.87800368038</v>
      </c>
      <c r="I53" s="67">
        <f t="shared" si="25"/>
        <v>0</v>
      </c>
      <c r="J53" s="67"/>
      <c r="K53" s="150"/>
      <c r="L53" s="69">
        <f t="shared" si="26"/>
        <v>0</v>
      </c>
      <c r="M53" s="150"/>
      <c r="N53" s="69">
        <f t="shared" si="27"/>
        <v>0</v>
      </c>
      <c r="O53" s="69">
        <f t="shared" si="28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607208.11355166195</v>
      </c>
      <c r="E54" s="71">
        <f>IF(+I14&lt;F53,I14,D54)</f>
        <v>106670.66666666667</v>
      </c>
      <c r="F54" s="70">
        <f t="shared" si="24"/>
        <v>500537.44688499527</v>
      </c>
      <c r="G54" s="72">
        <f t="shared" si="22"/>
        <v>168950.391226432</v>
      </c>
      <c r="H54" s="53">
        <f t="shared" si="23"/>
        <v>168950.391226432</v>
      </c>
      <c r="I54" s="67">
        <f t="shared" si="25"/>
        <v>0</v>
      </c>
      <c r="J54" s="67"/>
      <c r="K54" s="150"/>
      <c r="L54" s="69">
        <f t="shared" si="26"/>
        <v>0</v>
      </c>
      <c r="M54" s="150"/>
      <c r="N54" s="69">
        <f t="shared" si="27"/>
        <v>0</v>
      </c>
      <c r="O54" s="69">
        <f t="shared" si="28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500537.44688499527</v>
      </c>
      <c r="E55" s="71">
        <f>IF(+I14&lt;F54,I14,D55)</f>
        <v>106670.66666666667</v>
      </c>
      <c r="F55" s="70">
        <f t="shared" si="24"/>
        <v>393866.78021832858</v>
      </c>
      <c r="G55" s="72">
        <f t="shared" si="22"/>
        <v>156955.90444918361</v>
      </c>
      <c r="H55" s="53">
        <f t="shared" si="23"/>
        <v>156955.90444918361</v>
      </c>
      <c r="I55" s="67">
        <f t="shared" si="25"/>
        <v>0</v>
      </c>
      <c r="J55" s="67"/>
      <c r="K55" s="150"/>
      <c r="L55" s="69">
        <f t="shared" si="26"/>
        <v>0</v>
      </c>
      <c r="M55" s="150"/>
      <c r="N55" s="69">
        <f t="shared" si="27"/>
        <v>0</v>
      </c>
      <c r="O55" s="69">
        <f t="shared" si="28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393866.78021832858</v>
      </c>
      <c r="E56" s="71">
        <f>IF(+I14&lt;F55,I14,D56)</f>
        <v>106670.66666666667</v>
      </c>
      <c r="F56" s="70">
        <f t="shared" si="24"/>
        <v>287196.1135516619</v>
      </c>
      <c r="G56" s="72">
        <f t="shared" si="22"/>
        <v>144961.41767193523</v>
      </c>
      <c r="H56" s="53">
        <f t="shared" si="23"/>
        <v>144961.41767193523</v>
      </c>
      <c r="I56" s="67">
        <f t="shared" si="25"/>
        <v>0</v>
      </c>
      <c r="J56" s="67"/>
      <c r="K56" s="150"/>
      <c r="L56" s="69">
        <f t="shared" si="26"/>
        <v>0</v>
      </c>
      <c r="M56" s="150"/>
      <c r="N56" s="69">
        <f t="shared" si="27"/>
        <v>0</v>
      </c>
      <c r="O56" s="69">
        <f t="shared" si="28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287196.1135516619</v>
      </c>
      <c r="E57" s="71">
        <f>IF(+I14&lt;F56,I14,D57)</f>
        <v>106670.66666666667</v>
      </c>
      <c r="F57" s="70">
        <f t="shared" si="24"/>
        <v>180525.44688499521</v>
      </c>
      <c r="G57" s="72">
        <f t="shared" si="22"/>
        <v>132966.93089468684</v>
      </c>
      <c r="H57" s="53">
        <f t="shared" si="23"/>
        <v>132966.93089468684</v>
      </c>
      <c r="I57" s="67">
        <f t="shared" si="25"/>
        <v>0</v>
      </c>
      <c r="J57" s="67"/>
      <c r="K57" s="150"/>
      <c r="L57" s="69">
        <f t="shared" si="26"/>
        <v>0</v>
      </c>
      <c r="M57" s="150"/>
      <c r="N57" s="69">
        <f t="shared" si="27"/>
        <v>0</v>
      </c>
      <c r="O57" s="69">
        <f t="shared" si="28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180525.44688499521</v>
      </c>
      <c r="E58" s="71">
        <f>IF(+I14&lt;F57,I14,D58)</f>
        <v>106670.66666666667</v>
      </c>
      <c r="F58" s="70">
        <f t="shared" si="24"/>
        <v>73854.780218328538</v>
      </c>
      <c r="G58" s="72">
        <f t="shared" si="22"/>
        <v>120972.44411743847</v>
      </c>
      <c r="H58" s="53">
        <f t="shared" si="23"/>
        <v>120972.44411743847</v>
      </c>
      <c r="I58" s="67">
        <f t="shared" si="25"/>
        <v>0</v>
      </c>
      <c r="J58" s="67"/>
      <c r="K58" s="150"/>
      <c r="L58" s="69">
        <f t="shared" si="26"/>
        <v>0</v>
      </c>
      <c r="M58" s="150"/>
      <c r="N58" s="69">
        <f t="shared" si="27"/>
        <v>0</v>
      </c>
      <c r="O58" s="69">
        <f t="shared" si="28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73854.780218328538</v>
      </c>
      <c r="E59" s="71">
        <f>IF(+I14&lt;F58,I14,D59)</f>
        <v>73854.780218328538</v>
      </c>
      <c r="F59" s="70">
        <f t="shared" si="24"/>
        <v>0</v>
      </c>
      <c r="G59" s="72">
        <f t="shared" si="22"/>
        <v>78007.047249402342</v>
      </c>
      <c r="H59" s="53">
        <f t="shared" si="23"/>
        <v>78007.047249402342</v>
      </c>
      <c r="I59" s="67">
        <f t="shared" si="25"/>
        <v>0</v>
      </c>
      <c r="J59" s="67"/>
      <c r="K59" s="150"/>
      <c r="L59" s="69">
        <f t="shared" si="26"/>
        <v>0</v>
      </c>
      <c r="M59" s="150"/>
      <c r="N59" s="69">
        <f t="shared" si="27"/>
        <v>0</v>
      </c>
      <c r="O59" s="69">
        <f t="shared" si="28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24"/>
        <v>0</v>
      </c>
      <c r="G60" s="72">
        <f t="shared" si="22"/>
        <v>0</v>
      </c>
      <c r="H60" s="53">
        <f t="shared" si="23"/>
        <v>0</v>
      </c>
      <c r="I60" s="67">
        <f t="shared" si="25"/>
        <v>0</v>
      </c>
      <c r="J60" s="67"/>
      <c r="K60" s="150"/>
      <c r="L60" s="69">
        <f t="shared" si="26"/>
        <v>0</v>
      </c>
      <c r="M60" s="150"/>
      <c r="N60" s="69">
        <f t="shared" si="27"/>
        <v>0</v>
      </c>
      <c r="O60" s="69">
        <f t="shared" si="28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24"/>
        <v>0</v>
      </c>
      <c r="G61" s="73">
        <f t="shared" si="22"/>
        <v>0</v>
      </c>
      <c r="H61" s="53">
        <f t="shared" si="23"/>
        <v>0</v>
      </c>
      <c r="I61" s="67">
        <f t="shared" si="25"/>
        <v>0</v>
      </c>
      <c r="J61" s="67"/>
      <c r="K61" s="150"/>
      <c r="L61" s="69">
        <f t="shared" si="26"/>
        <v>0</v>
      </c>
      <c r="M61" s="150"/>
      <c r="N61" s="69">
        <f t="shared" si="27"/>
        <v>0</v>
      </c>
      <c r="O61" s="69">
        <f t="shared" si="28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24"/>
        <v>0</v>
      </c>
      <c r="G62" s="73">
        <f t="shared" si="22"/>
        <v>0</v>
      </c>
      <c r="H62" s="53">
        <f t="shared" si="23"/>
        <v>0</v>
      </c>
      <c r="I62" s="67">
        <f t="shared" si="25"/>
        <v>0</v>
      </c>
      <c r="J62" s="67"/>
      <c r="K62" s="150"/>
      <c r="L62" s="69">
        <f t="shared" si="26"/>
        <v>0</v>
      </c>
      <c r="M62" s="150"/>
      <c r="N62" s="69">
        <f t="shared" si="27"/>
        <v>0</v>
      </c>
      <c r="O62" s="69">
        <f t="shared" si="28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24"/>
        <v>0</v>
      </c>
      <c r="G63" s="73">
        <f t="shared" si="22"/>
        <v>0</v>
      </c>
      <c r="H63" s="53">
        <f t="shared" si="23"/>
        <v>0</v>
      </c>
      <c r="I63" s="67">
        <f t="shared" si="25"/>
        <v>0</v>
      </c>
      <c r="J63" s="67"/>
      <c r="K63" s="150"/>
      <c r="L63" s="69">
        <f t="shared" si="26"/>
        <v>0</v>
      </c>
      <c r="M63" s="150"/>
      <c r="N63" s="69">
        <f t="shared" si="27"/>
        <v>0</v>
      </c>
      <c r="O63" s="69">
        <f t="shared" si="28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24"/>
        <v>0</v>
      </c>
      <c r="G64" s="73">
        <f t="shared" si="22"/>
        <v>0</v>
      </c>
      <c r="H64" s="53">
        <f t="shared" si="23"/>
        <v>0</v>
      </c>
      <c r="I64" s="67">
        <f t="shared" si="25"/>
        <v>0</v>
      </c>
      <c r="J64" s="67"/>
      <c r="K64" s="150"/>
      <c r="L64" s="69">
        <f t="shared" si="26"/>
        <v>0</v>
      </c>
      <c r="M64" s="150"/>
      <c r="N64" s="69">
        <f t="shared" si="27"/>
        <v>0</v>
      </c>
      <c r="O64" s="69">
        <f t="shared" si="28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24"/>
        <v>0</v>
      </c>
      <c r="G65" s="73">
        <f t="shared" si="22"/>
        <v>0</v>
      </c>
      <c r="H65" s="53">
        <f t="shared" si="23"/>
        <v>0</v>
      </c>
      <c r="I65" s="67">
        <f t="shared" si="25"/>
        <v>0</v>
      </c>
      <c r="J65" s="67"/>
      <c r="K65" s="150"/>
      <c r="L65" s="69">
        <f t="shared" si="26"/>
        <v>0</v>
      </c>
      <c r="M65" s="150"/>
      <c r="N65" s="69">
        <f t="shared" si="27"/>
        <v>0</v>
      </c>
      <c r="O65" s="69">
        <f t="shared" si="28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24"/>
        <v>0</v>
      </c>
      <c r="G66" s="73">
        <f t="shared" si="22"/>
        <v>0</v>
      </c>
      <c r="H66" s="53">
        <f t="shared" si="23"/>
        <v>0</v>
      </c>
      <c r="I66" s="67">
        <f t="shared" si="25"/>
        <v>0</v>
      </c>
      <c r="J66" s="67"/>
      <c r="K66" s="150"/>
      <c r="L66" s="69">
        <f t="shared" si="26"/>
        <v>0</v>
      </c>
      <c r="M66" s="150"/>
      <c r="N66" s="69">
        <f t="shared" si="27"/>
        <v>0</v>
      </c>
      <c r="O66" s="69">
        <f t="shared" si="28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24"/>
        <v>0</v>
      </c>
      <c r="G67" s="73">
        <f t="shared" si="22"/>
        <v>0</v>
      </c>
      <c r="H67" s="53">
        <f t="shared" si="23"/>
        <v>0</v>
      </c>
      <c r="I67" s="67">
        <f t="shared" si="25"/>
        <v>0</v>
      </c>
      <c r="J67" s="67"/>
      <c r="K67" s="150"/>
      <c r="L67" s="69">
        <f t="shared" si="26"/>
        <v>0</v>
      </c>
      <c r="M67" s="150"/>
      <c r="N67" s="69">
        <f t="shared" si="27"/>
        <v>0</v>
      </c>
      <c r="O67" s="69">
        <f t="shared" si="28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24"/>
        <v>0</v>
      </c>
      <c r="G68" s="73">
        <f t="shared" si="22"/>
        <v>0</v>
      </c>
      <c r="H68" s="53">
        <f t="shared" si="23"/>
        <v>0</v>
      </c>
      <c r="I68" s="67">
        <f t="shared" si="25"/>
        <v>0</v>
      </c>
      <c r="J68" s="67"/>
      <c r="K68" s="150"/>
      <c r="L68" s="69">
        <f t="shared" si="26"/>
        <v>0</v>
      </c>
      <c r="M68" s="150"/>
      <c r="N68" s="69">
        <f t="shared" si="27"/>
        <v>0</v>
      </c>
      <c r="O68" s="69">
        <f t="shared" si="28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24"/>
        <v>0</v>
      </c>
      <c r="G69" s="73">
        <f t="shared" si="22"/>
        <v>0</v>
      </c>
      <c r="H69" s="53">
        <f t="shared" si="23"/>
        <v>0</v>
      </c>
      <c r="I69" s="67">
        <f t="shared" si="25"/>
        <v>0</v>
      </c>
      <c r="J69" s="67"/>
      <c r="K69" s="150"/>
      <c r="L69" s="69">
        <f t="shared" si="26"/>
        <v>0</v>
      </c>
      <c r="M69" s="150"/>
      <c r="N69" s="69">
        <f t="shared" si="27"/>
        <v>0</v>
      </c>
      <c r="O69" s="69">
        <f t="shared" si="28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24"/>
        <v>0</v>
      </c>
      <c r="G70" s="73">
        <f t="shared" si="22"/>
        <v>0</v>
      </c>
      <c r="H70" s="53">
        <f t="shared" si="23"/>
        <v>0</v>
      </c>
      <c r="I70" s="67">
        <f t="shared" si="25"/>
        <v>0</v>
      </c>
      <c r="J70" s="67"/>
      <c r="K70" s="150"/>
      <c r="L70" s="69">
        <f t="shared" si="26"/>
        <v>0</v>
      </c>
      <c r="M70" s="150"/>
      <c r="N70" s="69">
        <f t="shared" si="27"/>
        <v>0</v>
      </c>
      <c r="O70" s="69">
        <f t="shared" si="28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24"/>
        <v>0</v>
      </c>
      <c r="G71" s="73">
        <f t="shared" si="22"/>
        <v>0</v>
      </c>
      <c r="H71" s="53">
        <f t="shared" si="23"/>
        <v>0</v>
      </c>
      <c r="I71" s="67">
        <f t="shared" si="25"/>
        <v>0</v>
      </c>
      <c r="J71" s="67"/>
      <c r="K71" s="150"/>
      <c r="L71" s="69">
        <f t="shared" si="26"/>
        <v>0</v>
      </c>
      <c r="M71" s="150"/>
      <c r="N71" s="69">
        <f t="shared" si="27"/>
        <v>0</v>
      </c>
      <c r="O71" s="69">
        <f t="shared" si="28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24"/>
        <v>0</v>
      </c>
      <c r="G72" s="77">
        <f t="shared" si="22"/>
        <v>0</v>
      </c>
      <c r="H72" s="35">
        <f t="shared" si="23"/>
        <v>0</v>
      </c>
      <c r="I72" s="78">
        <f t="shared" si="25"/>
        <v>0</v>
      </c>
      <c r="J72" s="67"/>
      <c r="K72" s="151"/>
      <c r="L72" s="79">
        <f t="shared" si="26"/>
        <v>0</v>
      </c>
      <c r="M72" s="151"/>
      <c r="N72" s="79">
        <f t="shared" si="27"/>
        <v>0</v>
      </c>
      <c r="O72" s="79">
        <f t="shared" si="28"/>
        <v>0</v>
      </c>
      <c r="P72" s="4"/>
    </row>
    <row r="73" spans="1:16" ht="12.5">
      <c r="C73" s="65" t="s">
        <v>78</v>
      </c>
      <c r="D73" s="22"/>
      <c r="E73" s="22">
        <f>SUM(E17:E72)</f>
        <v>4480167.9999999981</v>
      </c>
      <c r="F73" s="22"/>
      <c r="G73" s="22">
        <f>SUM(G17:G72)</f>
        <v>15988125.3758648</v>
      </c>
      <c r="H73" s="22">
        <f>SUM(H17:H72)</f>
        <v>15988125.3758648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473097.6151571942</v>
      </c>
      <c r="N87" s="85">
        <f>IF(J92&lt;D11,0,VLOOKUP(J92,C17:O72,11))</f>
        <v>473097.6151571942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457719.4470063108</v>
      </c>
      <c r="N88" s="87">
        <f>IF(J92&lt;D11,0,VLOOKUP(J92,C99:P154,7))</f>
        <v>457719.4470063108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-15378.168150883401</v>
      </c>
      <c r="N89" s="90">
        <f>+N88-N87</f>
        <v>-15378.168150883401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f>D10</f>
        <v>4480168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101822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9">+I99-H99</f>
        <v>0</v>
      </c>
      <c r="K99" s="69"/>
      <c r="L99" s="131">
        <v>264915</v>
      </c>
      <c r="M99" s="68">
        <f t="shared" ref="M99:M130" si="30">IF(L99&lt;&gt;0,+H99-L99,0)</f>
        <v>0</v>
      </c>
      <c r="N99" s="131">
        <v>264915</v>
      </c>
      <c r="O99" s="68">
        <f t="shared" ref="O99:O130" si="31">IF(N99&lt;&gt;0,+I99-N99,0)</f>
        <v>0</v>
      </c>
      <c r="P99" s="68">
        <f t="shared" ref="P99:P130" si="32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9"/>
        <v>0</v>
      </c>
      <c r="K100" s="69"/>
      <c r="L100" s="133">
        <f t="shared" ref="L100:L105" si="33">H100</f>
        <v>751399.2625697077</v>
      </c>
      <c r="M100" s="132">
        <f t="shared" si="30"/>
        <v>0</v>
      </c>
      <c r="N100" s="133">
        <f t="shared" ref="N100:N105" si="34">I100</f>
        <v>751399.2625697077</v>
      </c>
      <c r="O100" s="69">
        <f t="shared" si="31"/>
        <v>0</v>
      </c>
      <c r="P100" s="69">
        <f t="shared" si="32"/>
        <v>0</v>
      </c>
      <c r="Q100" s="1"/>
    </row>
    <row r="101" spans="1:17" ht="12.5">
      <c r="B101" s="9" t="str">
        <f t="shared" ref="B101:B154" si="35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9"/>
        <v>0</v>
      </c>
      <c r="K101" s="69"/>
      <c r="L101" s="133">
        <f t="shared" si="33"/>
        <v>813083.75625157298</v>
      </c>
      <c r="M101" s="132">
        <f t="shared" si="30"/>
        <v>0</v>
      </c>
      <c r="N101" s="133">
        <f t="shared" si="34"/>
        <v>813083.75625157298</v>
      </c>
      <c r="O101" s="69">
        <f t="shared" si="31"/>
        <v>0</v>
      </c>
      <c r="P101" s="69">
        <f t="shared" si="32"/>
        <v>0</v>
      </c>
      <c r="Q101" s="1"/>
    </row>
    <row r="102" spans="1:17" ht="12.5">
      <c r="B102" s="9" t="str">
        <f t="shared" si="35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9"/>
        <v>0</v>
      </c>
      <c r="K102" s="69"/>
      <c r="L102" s="133">
        <f t="shared" si="33"/>
        <v>731548.43625186454</v>
      </c>
      <c r="M102" s="132">
        <f t="shared" si="30"/>
        <v>0</v>
      </c>
      <c r="N102" s="133">
        <f t="shared" si="34"/>
        <v>731548.43625186454</v>
      </c>
      <c r="O102" s="69">
        <f t="shared" si="31"/>
        <v>0</v>
      </c>
      <c r="P102" s="69">
        <f t="shared" si="32"/>
        <v>0</v>
      </c>
      <c r="Q102" s="1"/>
    </row>
    <row r="103" spans="1:17" ht="12.5">
      <c r="B103" s="9" t="str">
        <f t="shared" si="35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9"/>
        <v>0</v>
      </c>
      <c r="K103" s="69"/>
      <c r="L103" s="133">
        <f t="shared" si="33"/>
        <v>702446.4690702348</v>
      </c>
      <c r="M103" s="132">
        <f t="shared" si="30"/>
        <v>0</v>
      </c>
      <c r="N103" s="133">
        <f t="shared" si="34"/>
        <v>702446.4690702348</v>
      </c>
      <c r="O103" s="69">
        <f t="shared" si="31"/>
        <v>0</v>
      </c>
      <c r="P103" s="69">
        <f t="shared" si="32"/>
        <v>0</v>
      </c>
      <c r="Q103" s="1"/>
    </row>
    <row r="104" spans="1:17" ht="12.5">
      <c r="B104" s="9" t="str">
        <f t="shared" si="35"/>
        <v>IU</v>
      </c>
      <c r="C104" s="64">
        <f>IF(D93="","-",+C103+1)</f>
        <v>2013</v>
      </c>
      <c r="D104" s="155">
        <f>IF(F103+SUM(E$99:E103)=D$92,F103,D$92-SUM(E$99:E103))</f>
        <v>3995322.1558915582</v>
      </c>
      <c r="E104" s="158">
        <f>IF(+J96&lt;F103,J96,D104)</f>
        <v>101822</v>
      </c>
      <c r="F104" s="159">
        <f t="shared" ref="F104:F130" si="36">+D104-E104</f>
        <v>3893500.1558915582</v>
      </c>
      <c r="G104" s="159">
        <f t="shared" ref="G104:G130" si="37">+(F104+D104)/2</f>
        <v>3944411.1558915582</v>
      </c>
      <c r="H104" s="158">
        <f t="shared" ref="H104" si="38">+J$94*G104+E104</f>
        <v>588424.50398197467</v>
      </c>
      <c r="I104" s="157">
        <f t="shared" ref="I104" si="39">+J$95*G104+E104</f>
        <v>588424.50398197467</v>
      </c>
      <c r="J104" s="177">
        <f t="shared" si="29"/>
        <v>0</v>
      </c>
      <c r="K104" s="69"/>
      <c r="L104" s="133">
        <f t="shared" si="33"/>
        <v>588424.50398197467</v>
      </c>
      <c r="M104" s="132">
        <f t="shared" ref="M104:M109" si="40">IF(L104&lt;&gt;0,+H104-L104,0)</f>
        <v>0</v>
      </c>
      <c r="N104" s="133">
        <f t="shared" si="34"/>
        <v>588424.50398197467</v>
      </c>
      <c r="O104" s="69">
        <f t="shared" ref="O104:O109" si="41">IF(N104&lt;&gt;0,+I104-N104,0)</f>
        <v>0</v>
      </c>
      <c r="P104" s="69">
        <f t="shared" ref="P104:P109" si="42">+O104-M104</f>
        <v>0</v>
      </c>
      <c r="Q104" s="1"/>
    </row>
    <row r="105" spans="1:17" ht="12.5">
      <c r="B105" s="9" t="str">
        <f t="shared" si="35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33"/>
        <v>627980.04901218251</v>
      </c>
      <c r="M105" s="132">
        <f t="shared" si="40"/>
        <v>0</v>
      </c>
      <c r="N105" s="133">
        <f t="shared" si="34"/>
        <v>627980.04901218251</v>
      </c>
      <c r="O105" s="69">
        <f t="shared" si="41"/>
        <v>0</v>
      </c>
      <c r="P105" s="69">
        <f t="shared" si="42"/>
        <v>0</v>
      </c>
      <c r="Q105" s="1"/>
    </row>
    <row r="106" spans="1:17" ht="12.5">
      <c r="B106" s="9" t="str">
        <f t="shared" si="35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9"/>
        <v>0</v>
      </c>
      <c r="K106" s="69"/>
      <c r="L106" s="133">
        <f t="shared" ref="L106:L111" si="43">H106</f>
        <v>597990.04263617261</v>
      </c>
      <c r="M106" s="132">
        <f t="shared" si="40"/>
        <v>0</v>
      </c>
      <c r="N106" s="133">
        <f t="shared" ref="N106:N111" si="44">I106</f>
        <v>597990.04263617261</v>
      </c>
      <c r="O106" s="69">
        <f t="shared" si="41"/>
        <v>0</v>
      </c>
      <c r="P106" s="69">
        <f t="shared" si="42"/>
        <v>0</v>
      </c>
      <c r="Q106" s="1"/>
    </row>
    <row r="107" spans="1:17" ht="12.5">
      <c r="B107" s="9" t="str">
        <f t="shared" si="35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9"/>
        <v>0</v>
      </c>
      <c r="K107" s="69"/>
      <c r="L107" s="133">
        <f t="shared" si="43"/>
        <v>564471.95145808836</v>
      </c>
      <c r="M107" s="132">
        <f t="shared" si="40"/>
        <v>0</v>
      </c>
      <c r="N107" s="133">
        <f t="shared" si="44"/>
        <v>564471.95145808836</v>
      </c>
      <c r="O107" s="69">
        <f t="shared" si="41"/>
        <v>0</v>
      </c>
      <c r="P107" s="69">
        <f t="shared" si="42"/>
        <v>0</v>
      </c>
      <c r="Q107" s="1"/>
    </row>
    <row r="108" spans="1:17" ht="12.5">
      <c r="B108" s="9" t="str">
        <f t="shared" si="35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9"/>
        <v>0</v>
      </c>
      <c r="K108" s="69"/>
      <c r="L108" s="133">
        <f t="shared" si="43"/>
        <v>533981.0722445295</v>
      </c>
      <c r="M108" s="132">
        <f t="shared" si="40"/>
        <v>0</v>
      </c>
      <c r="N108" s="133">
        <f t="shared" si="44"/>
        <v>533981.0722445295</v>
      </c>
      <c r="O108" s="69">
        <f t="shared" si="41"/>
        <v>0</v>
      </c>
      <c r="P108" s="69">
        <f t="shared" si="42"/>
        <v>0</v>
      </c>
      <c r="Q108" s="1"/>
    </row>
    <row r="109" spans="1:17" ht="12.5">
      <c r="B109" s="9" t="str">
        <f t="shared" si="35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9"/>
        <v>0</v>
      </c>
      <c r="K109" s="69"/>
      <c r="L109" s="133">
        <f t="shared" si="43"/>
        <v>466899.92525095958</v>
      </c>
      <c r="M109" s="132">
        <f t="shared" si="40"/>
        <v>0</v>
      </c>
      <c r="N109" s="133">
        <f t="shared" si="44"/>
        <v>466899.92525095958</v>
      </c>
      <c r="O109" s="69">
        <f t="shared" si="41"/>
        <v>0</v>
      </c>
      <c r="P109" s="69">
        <f t="shared" si="42"/>
        <v>0</v>
      </c>
      <c r="Q109" s="1"/>
    </row>
    <row r="110" spans="1:17" ht="12.5">
      <c r="B110" s="9" t="str">
        <f t="shared" si="35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9"/>
        <v>0</v>
      </c>
      <c r="K110" s="69"/>
      <c r="L110" s="133">
        <f t="shared" si="43"/>
        <v>458297.65763870062</v>
      </c>
      <c r="M110" s="132">
        <f t="shared" ref="M110" si="45">IF(L110&lt;&gt;0,+H110-L110,0)</f>
        <v>0</v>
      </c>
      <c r="N110" s="133">
        <f t="shared" si="44"/>
        <v>458297.65763870062</v>
      </c>
      <c r="O110" s="69">
        <f t="shared" si="31"/>
        <v>0</v>
      </c>
      <c r="P110" s="69">
        <f t="shared" si="32"/>
        <v>0</v>
      </c>
      <c r="Q110" s="1"/>
    </row>
    <row r="111" spans="1:17" ht="12.5">
      <c r="B111" s="9" t="str">
        <f t="shared" si="35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29"/>
        <v>0</v>
      </c>
      <c r="K111" s="69"/>
      <c r="L111" s="133">
        <f t="shared" si="43"/>
        <v>450934.16681202245</v>
      </c>
      <c r="M111" s="132">
        <f t="shared" ref="M111" si="46">IF(L111&lt;&gt;0,+H111-L111,0)</f>
        <v>0</v>
      </c>
      <c r="N111" s="133">
        <f t="shared" si="44"/>
        <v>450934.16681202245</v>
      </c>
      <c r="O111" s="69">
        <f t="shared" si="31"/>
        <v>0</v>
      </c>
      <c r="P111" s="69">
        <f t="shared" si="32"/>
        <v>0</v>
      </c>
      <c r="Q111" s="1"/>
    </row>
    <row r="112" spans="1:17" ht="12.5">
      <c r="B112" s="9" t="str">
        <f t="shared" si="35"/>
        <v>IU</v>
      </c>
      <c r="C112" s="64">
        <f>IF(D93="","-",+C111+1)</f>
        <v>2021</v>
      </c>
      <c r="D112" s="155">
        <v>3144316.2175183846</v>
      </c>
      <c r="E112" s="158">
        <v>109272.38097560976</v>
      </c>
      <c r="F112" s="159">
        <v>3035043.8365427749</v>
      </c>
      <c r="G112" s="159">
        <v>3089680.0270305797</v>
      </c>
      <c r="H112" s="158">
        <v>459995.01898038521</v>
      </c>
      <c r="I112" s="157">
        <v>459995.01898038521</v>
      </c>
      <c r="J112" s="69">
        <f t="shared" si="29"/>
        <v>0</v>
      </c>
      <c r="K112" s="69"/>
      <c r="L112" s="133">
        <f t="shared" ref="L112" si="47">H112</f>
        <v>459995.01898038521</v>
      </c>
      <c r="M112" s="132">
        <f t="shared" ref="M112" si="48">IF(L112&lt;&gt;0,+H112-L112,0)</f>
        <v>0</v>
      </c>
      <c r="N112" s="133">
        <f t="shared" ref="N112" si="49">I112</f>
        <v>459995.01898038521</v>
      </c>
      <c r="O112" s="69">
        <f t="shared" si="31"/>
        <v>0</v>
      </c>
      <c r="P112" s="69">
        <f t="shared" si="32"/>
        <v>0</v>
      </c>
      <c r="Q112" s="1"/>
    </row>
    <row r="113" spans="2:17" ht="12.5">
      <c r="B113" s="9" t="str">
        <f t="shared" si="35"/>
        <v>IU</v>
      </c>
      <c r="C113" s="64">
        <f>IF(D93="","-",+C112+1)</f>
        <v>2022</v>
      </c>
      <c r="D113" s="155">
        <v>3037645.5598993371</v>
      </c>
      <c r="E113" s="158">
        <v>106670.65761904762</v>
      </c>
      <c r="F113" s="159">
        <v>2930974.9022802897</v>
      </c>
      <c r="G113" s="159">
        <v>2984310.2310898136</v>
      </c>
      <c r="H113" s="158">
        <v>457201.30033225642</v>
      </c>
      <c r="I113" s="157">
        <v>457201.30033225642</v>
      </c>
      <c r="J113" s="69">
        <f t="shared" si="29"/>
        <v>0</v>
      </c>
      <c r="K113" s="69"/>
      <c r="L113" s="133">
        <f t="shared" ref="L113" si="50">H113</f>
        <v>457201.30033225642</v>
      </c>
      <c r="M113" s="132">
        <f t="shared" ref="M113" si="51">IF(L113&lt;&gt;0,+H113-L113,0)</f>
        <v>0</v>
      </c>
      <c r="N113" s="133">
        <f t="shared" ref="N113" si="52">I113</f>
        <v>457201.30033225642</v>
      </c>
      <c r="O113" s="69">
        <f t="shared" ref="O113" si="53">IF(N113&lt;&gt;0,+I113-N113,0)</f>
        <v>0</v>
      </c>
      <c r="P113" s="69">
        <f t="shared" ref="P113" si="54">+O113-M113</f>
        <v>0</v>
      </c>
      <c r="Q113" s="1"/>
    </row>
    <row r="114" spans="2:17" ht="12.5">
      <c r="B114" s="9" t="str">
        <f t="shared" si="35"/>
        <v>IU</v>
      </c>
      <c r="C114" s="64">
        <f>IF(D93="","-",+C113+1)</f>
        <v>2023</v>
      </c>
      <c r="D114" s="65">
        <f>IF(F113+SUM(E$99:E113)=D$92,F113,D$92-SUM(E$99:E113))</f>
        <v>2935823.9398993365</v>
      </c>
      <c r="E114" s="71">
        <f>IF(+J96&lt;F113,J96,D114)</f>
        <v>101822</v>
      </c>
      <c r="F114" s="70">
        <f t="shared" si="36"/>
        <v>2834001.9398993365</v>
      </c>
      <c r="G114" s="70">
        <f t="shared" si="37"/>
        <v>2884912.9398993365</v>
      </c>
      <c r="H114" s="73">
        <f t="shared" ref="H114:H154" si="55">+J$94*G114+E114</f>
        <v>457719.4470063108</v>
      </c>
      <c r="I114" s="127">
        <f t="shared" ref="I114:I154" si="56">+J$95*G114+E114</f>
        <v>457719.4470063108</v>
      </c>
      <c r="J114" s="69">
        <f t="shared" si="29"/>
        <v>0</v>
      </c>
      <c r="K114" s="69"/>
      <c r="L114" s="150"/>
      <c r="M114" s="69">
        <f t="shared" si="30"/>
        <v>0</v>
      </c>
      <c r="N114" s="150"/>
      <c r="O114" s="69">
        <f t="shared" si="31"/>
        <v>0</v>
      </c>
      <c r="P114" s="69">
        <f t="shared" si="32"/>
        <v>0</v>
      </c>
      <c r="Q114" s="1"/>
    </row>
    <row r="115" spans="2:17" ht="12.5">
      <c r="B115" s="9" t="str">
        <f t="shared" si="35"/>
        <v/>
      </c>
      <c r="C115" s="64">
        <f>IF(D93="","-",+C114+1)</f>
        <v>2024</v>
      </c>
      <c r="D115" s="65">
        <f>IF(F114+SUM(E$99:E114)=D$92,F114,D$92-SUM(E$99:E114))</f>
        <v>2834001.9398993365</v>
      </c>
      <c r="E115" s="71">
        <f>IF(+J96&lt;F114,J96,D115)</f>
        <v>101822</v>
      </c>
      <c r="F115" s="70">
        <f t="shared" si="36"/>
        <v>2732179.9398993365</v>
      </c>
      <c r="G115" s="70">
        <f t="shared" si="37"/>
        <v>2783090.9398993365</v>
      </c>
      <c r="H115" s="73">
        <f t="shared" si="55"/>
        <v>445158.17025237833</v>
      </c>
      <c r="I115" s="127">
        <f t="shared" si="56"/>
        <v>445158.17025237833</v>
      </c>
      <c r="J115" s="69">
        <f t="shared" si="29"/>
        <v>0</v>
      </c>
      <c r="K115" s="69"/>
      <c r="L115" s="150"/>
      <c r="M115" s="69">
        <f t="shared" si="30"/>
        <v>0</v>
      </c>
      <c r="N115" s="150"/>
      <c r="O115" s="69">
        <f t="shared" si="31"/>
        <v>0</v>
      </c>
      <c r="P115" s="69">
        <f t="shared" si="32"/>
        <v>0</v>
      </c>
      <c r="Q115" s="1"/>
    </row>
    <row r="116" spans="2:17" ht="12.5">
      <c r="B116" s="9" t="str">
        <f t="shared" si="35"/>
        <v/>
      </c>
      <c r="C116" s="64">
        <f>IF(D93="","-",+C115+1)</f>
        <v>2025</v>
      </c>
      <c r="D116" s="65">
        <f>IF(F115+SUM(E$99:E115)=D$92,F115,D$92-SUM(E$99:E115))</f>
        <v>2732179.9398993365</v>
      </c>
      <c r="E116" s="71">
        <f>IF(+J96&lt;F115,J96,D116)</f>
        <v>101822</v>
      </c>
      <c r="F116" s="70">
        <f t="shared" si="36"/>
        <v>2630357.9398993365</v>
      </c>
      <c r="G116" s="70">
        <f t="shared" si="37"/>
        <v>2681268.9398993365</v>
      </c>
      <c r="H116" s="73">
        <f t="shared" si="55"/>
        <v>432596.8934984458</v>
      </c>
      <c r="I116" s="127">
        <f t="shared" si="56"/>
        <v>432596.8934984458</v>
      </c>
      <c r="J116" s="69">
        <f t="shared" si="29"/>
        <v>0</v>
      </c>
      <c r="K116" s="69"/>
      <c r="L116" s="150"/>
      <c r="M116" s="69">
        <f t="shared" si="30"/>
        <v>0</v>
      </c>
      <c r="N116" s="150"/>
      <c r="O116" s="69">
        <f t="shared" si="31"/>
        <v>0</v>
      </c>
      <c r="P116" s="69">
        <f t="shared" si="32"/>
        <v>0</v>
      </c>
      <c r="Q116" s="1"/>
    </row>
    <row r="117" spans="2:17" ht="12.5">
      <c r="B117" s="9" t="str">
        <f t="shared" si="35"/>
        <v/>
      </c>
      <c r="C117" s="64">
        <f>IF(D93="","-",+C116+1)</f>
        <v>2026</v>
      </c>
      <c r="D117" s="65">
        <f>IF(F116+SUM(E$99:E116)=D$92,F116,D$92-SUM(E$99:E116))</f>
        <v>2630357.9398993365</v>
      </c>
      <c r="E117" s="71">
        <f>IF(+J96&lt;F116,J96,D117)</f>
        <v>101822</v>
      </c>
      <c r="F117" s="70">
        <f t="shared" si="36"/>
        <v>2528535.9398993365</v>
      </c>
      <c r="G117" s="70">
        <f t="shared" si="37"/>
        <v>2579446.9398993365</v>
      </c>
      <c r="H117" s="73">
        <f t="shared" si="55"/>
        <v>420035.61674451333</v>
      </c>
      <c r="I117" s="127">
        <f t="shared" si="56"/>
        <v>420035.61674451333</v>
      </c>
      <c r="J117" s="69">
        <f t="shared" si="29"/>
        <v>0</v>
      </c>
      <c r="K117" s="69"/>
      <c r="L117" s="150"/>
      <c r="M117" s="69">
        <f t="shared" si="30"/>
        <v>0</v>
      </c>
      <c r="N117" s="150"/>
      <c r="O117" s="69">
        <f t="shared" si="31"/>
        <v>0</v>
      </c>
      <c r="P117" s="69">
        <f t="shared" si="32"/>
        <v>0</v>
      </c>
      <c r="Q117" s="1"/>
    </row>
    <row r="118" spans="2:17" ht="12.5">
      <c r="B118" s="9" t="str">
        <f t="shared" si="35"/>
        <v/>
      </c>
      <c r="C118" s="64">
        <f>IF(D93="","-",+C117+1)</f>
        <v>2027</v>
      </c>
      <c r="D118" s="65">
        <f>IF(F117+SUM(E$99:E117)=D$92,F117,D$92-SUM(E$99:E117))</f>
        <v>2528535.9398993365</v>
      </c>
      <c r="E118" s="71">
        <f>IF(+J96&lt;F117,J96,D118)</f>
        <v>101822</v>
      </c>
      <c r="F118" s="70">
        <f t="shared" si="36"/>
        <v>2426713.9398993365</v>
      </c>
      <c r="G118" s="70">
        <f t="shared" si="37"/>
        <v>2477624.9398993365</v>
      </c>
      <c r="H118" s="73">
        <f t="shared" si="55"/>
        <v>407474.33999058086</v>
      </c>
      <c r="I118" s="127">
        <f t="shared" si="56"/>
        <v>407474.33999058086</v>
      </c>
      <c r="J118" s="69">
        <f t="shared" si="29"/>
        <v>0</v>
      </c>
      <c r="K118" s="69"/>
      <c r="L118" s="150"/>
      <c r="M118" s="69">
        <f t="shared" si="30"/>
        <v>0</v>
      </c>
      <c r="N118" s="150"/>
      <c r="O118" s="69">
        <f t="shared" si="31"/>
        <v>0</v>
      </c>
      <c r="P118" s="69">
        <f t="shared" si="32"/>
        <v>0</v>
      </c>
      <c r="Q118" s="1"/>
    </row>
    <row r="119" spans="2:17" ht="12.5">
      <c r="B119" s="9" t="str">
        <f t="shared" si="35"/>
        <v/>
      </c>
      <c r="C119" s="64">
        <f>IF(D93="","-",+C118+1)</f>
        <v>2028</v>
      </c>
      <c r="D119" s="65">
        <f>IF(F118+SUM(E$99:E118)=D$92,F118,D$92-SUM(E$99:E118))</f>
        <v>2426713.9398993365</v>
      </c>
      <c r="E119" s="71">
        <f>IF(+J96&lt;F118,J96,D119)</f>
        <v>101822</v>
      </c>
      <c r="F119" s="70">
        <f t="shared" si="36"/>
        <v>2324891.9398993365</v>
      </c>
      <c r="G119" s="70">
        <f t="shared" si="37"/>
        <v>2375802.9398993365</v>
      </c>
      <c r="H119" s="73">
        <f t="shared" si="55"/>
        <v>394913.06323664833</v>
      </c>
      <c r="I119" s="127">
        <f t="shared" si="56"/>
        <v>394913.06323664833</v>
      </c>
      <c r="J119" s="69">
        <f t="shared" si="29"/>
        <v>0</v>
      </c>
      <c r="K119" s="69"/>
      <c r="L119" s="150"/>
      <c r="M119" s="69">
        <f t="shared" si="30"/>
        <v>0</v>
      </c>
      <c r="N119" s="150"/>
      <c r="O119" s="69">
        <f t="shared" si="31"/>
        <v>0</v>
      </c>
      <c r="P119" s="69">
        <f t="shared" si="32"/>
        <v>0</v>
      </c>
      <c r="Q119" s="1"/>
    </row>
    <row r="120" spans="2:17" ht="12.5">
      <c r="B120" s="9" t="str">
        <f t="shared" si="35"/>
        <v/>
      </c>
      <c r="C120" s="64">
        <f>IF(D93="","-",+C119+1)</f>
        <v>2029</v>
      </c>
      <c r="D120" s="65">
        <f>IF(F119+SUM(E$99:E119)=D$92,F119,D$92-SUM(E$99:E119))</f>
        <v>2324891.9398993365</v>
      </c>
      <c r="E120" s="71">
        <f>IF(+J96&lt;F119,J96,D120)</f>
        <v>101822</v>
      </c>
      <c r="F120" s="70">
        <f t="shared" si="36"/>
        <v>2223069.9398993365</v>
      </c>
      <c r="G120" s="70">
        <f t="shared" si="37"/>
        <v>2273980.9398993365</v>
      </c>
      <c r="H120" s="73">
        <f t="shared" si="55"/>
        <v>382351.78648271586</v>
      </c>
      <c r="I120" s="127">
        <f t="shared" si="56"/>
        <v>382351.78648271586</v>
      </c>
      <c r="J120" s="69">
        <f t="shared" si="29"/>
        <v>0</v>
      </c>
      <c r="K120" s="69"/>
      <c r="L120" s="150"/>
      <c r="M120" s="69">
        <f t="shared" si="30"/>
        <v>0</v>
      </c>
      <c r="N120" s="150"/>
      <c r="O120" s="69">
        <f t="shared" si="31"/>
        <v>0</v>
      </c>
      <c r="P120" s="69">
        <f t="shared" si="32"/>
        <v>0</v>
      </c>
      <c r="Q120" s="1"/>
    </row>
    <row r="121" spans="2:17" ht="12.5">
      <c r="B121" s="9" t="str">
        <f t="shared" si="35"/>
        <v/>
      </c>
      <c r="C121" s="64">
        <f>IF(D93="","-",+C120+1)</f>
        <v>2030</v>
      </c>
      <c r="D121" s="65">
        <f>IF(F120+SUM(E$99:E120)=D$92,F120,D$92-SUM(E$99:E120))</f>
        <v>2223069.9398993365</v>
      </c>
      <c r="E121" s="71">
        <f>IF(+J96&lt;F120,J96,D121)</f>
        <v>101822</v>
      </c>
      <c r="F121" s="70">
        <f t="shared" si="36"/>
        <v>2121247.9398993365</v>
      </c>
      <c r="G121" s="70">
        <f t="shared" si="37"/>
        <v>2172158.9398993365</v>
      </c>
      <c r="H121" s="73">
        <f t="shared" si="55"/>
        <v>369790.50972878339</v>
      </c>
      <c r="I121" s="127">
        <f t="shared" si="56"/>
        <v>369790.50972878339</v>
      </c>
      <c r="J121" s="69">
        <f t="shared" si="29"/>
        <v>0</v>
      </c>
      <c r="K121" s="69"/>
      <c r="L121" s="150"/>
      <c r="M121" s="69">
        <f t="shared" si="30"/>
        <v>0</v>
      </c>
      <c r="N121" s="150"/>
      <c r="O121" s="69">
        <f t="shared" si="31"/>
        <v>0</v>
      </c>
      <c r="P121" s="69">
        <f t="shared" si="32"/>
        <v>0</v>
      </c>
      <c r="Q121" s="1"/>
    </row>
    <row r="122" spans="2:17" ht="12.5">
      <c r="B122" s="9" t="str">
        <f t="shared" si="35"/>
        <v/>
      </c>
      <c r="C122" s="64">
        <f>IF(D93="","-",+C121+1)</f>
        <v>2031</v>
      </c>
      <c r="D122" s="65">
        <f>IF(F121+SUM(E$99:E121)=D$92,F121,D$92-SUM(E$99:E121))</f>
        <v>2121247.9398993365</v>
      </c>
      <c r="E122" s="71">
        <f>IF(+J96&lt;F121,J96,D122)</f>
        <v>101822</v>
      </c>
      <c r="F122" s="70">
        <f t="shared" si="36"/>
        <v>2019425.9398993365</v>
      </c>
      <c r="G122" s="70">
        <f t="shared" si="37"/>
        <v>2070336.9398993365</v>
      </c>
      <c r="H122" s="73">
        <f t="shared" si="55"/>
        <v>357229.23297485086</v>
      </c>
      <c r="I122" s="127">
        <f t="shared" si="56"/>
        <v>357229.23297485086</v>
      </c>
      <c r="J122" s="69">
        <f t="shared" si="29"/>
        <v>0</v>
      </c>
      <c r="K122" s="69"/>
      <c r="L122" s="150"/>
      <c r="M122" s="69">
        <f t="shared" si="30"/>
        <v>0</v>
      </c>
      <c r="N122" s="150"/>
      <c r="O122" s="69">
        <f t="shared" si="31"/>
        <v>0</v>
      </c>
      <c r="P122" s="69">
        <f t="shared" si="32"/>
        <v>0</v>
      </c>
      <c r="Q122" s="1"/>
    </row>
    <row r="123" spans="2:17" ht="12.5">
      <c r="B123" s="9" t="str">
        <f t="shared" si="35"/>
        <v/>
      </c>
      <c r="C123" s="64">
        <f>IF(D93="","-",+C122+1)</f>
        <v>2032</v>
      </c>
      <c r="D123" s="65">
        <f>IF(F122+SUM(E$99:E122)=D$92,F122,D$92-SUM(E$99:E122))</f>
        <v>2019425.9398993365</v>
      </c>
      <c r="E123" s="71">
        <f>IF(+J96&lt;F122,J96,D123)</f>
        <v>101822</v>
      </c>
      <c r="F123" s="70">
        <f t="shared" si="36"/>
        <v>1917603.9398993365</v>
      </c>
      <c r="G123" s="70">
        <f t="shared" si="37"/>
        <v>1968514.9398993365</v>
      </c>
      <c r="H123" s="73">
        <f t="shared" si="55"/>
        <v>344667.95622091839</v>
      </c>
      <c r="I123" s="127">
        <f t="shared" si="56"/>
        <v>344667.95622091839</v>
      </c>
      <c r="J123" s="69">
        <f t="shared" si="29"/>
        <v>0</v>
      </c>
      <c r="K123" s="69"/>
      <c r="L123" s="150"/>
      <c r="M123" s="69">
        <f t="shared" si="30"/>
        <v>0</v>
      </c>
      <c r="N123" s="150"/>
      <c r="O123" s="69">
        <f t="shared" si="31"/>
        <v>0</v>
      </c>
      <c r="P123" s="69">
        <f t="shared" si="32"/>
        <v>0</v>
      </c>
      <c r="Q123" s="1"/>
    </row>
    <row r="124" spans="2:17" ht="12.5">
      <c r="B124" s="9" t="str">
        <f t="shared" si="35"/>
        <v/>
      </c>
      <c r="C124" s="64">
        <f>IF(D93="","-",+C123+1)</f>
        <v>2033</v>
      </c>
      <c r="D124" s="65">
        <f>IF(F123+SUM(E$99:E123)=D$92,F123,D$92-SUM(E$99:E123))</f>
        <v>1917603.9398993365</v>
      </c>
      <c r="E124" s="71">
        <f>IF(+J96&lt;F123,J96,D124)</f>
        <v>101822</v>
      </c>
      <c r="F124" s="70">
        <f t="shared" si="36"/>
        <v>1815781.9398993365</v>
      </c>
      <c r="G124" s="70">
        <f t="shared" si="37"/>
        <v>1866692.9398993365</v>
      </c>
      <c r="H124" s="73">
        <f t="shared" si="55"/>
        <v>332106.67946698586</v>
      </c>
      <c r="I124" s="127">
        <f t="shared" si="56"/>
        <v>332106.67946698586</v>
      </c>
      <c r="J124" s="69">
        <f t="shared" si="29"/>
        <v>0</v>
      </c>
      <c r="K124" s="69"/>
      <c r="L124" s="150"/>
      <c r="M124" s="69">
        <f t="shared" si="30"/>
        <v>0</v>
      </c>
      <c r="N124" s="150"/>
      <c r="O124" s="69">
        <f t="shared" si="31"/>
        <v>0</v>
      </c>
      <c r="P124" s="69">
        <f t="shared" si="32"/>
        <v>0</v>
      </c>
      <c r="Q124" s="1"/>
    </row>
    <row r="125" spans="2:17" ht="12.5">
      <c r="B125" s="9" t="str">
        <f t="shared" si="35"/>
        <v/>
      </c>
      <c r="C125" s="64">
        <f>IF(D93="","-",+C124+1)</f>
        <v>2034</v>
      </c>
      <c r="D125" s="65">
        <f>IF(F124+SUM(E$99:E124)=D$92,F124,D$92-SUM(E$99:E124))</f>
        <v>1815781.9398993365</v>
      </c>
      <c r="E125" s="71">
        <f>IF(+J96&lt;F124,J96,D125)</f>
        <v>101822</v>
      </c>
      <c r="F125" s="70">
        <f t="shared" si="36"/>
        <v>1713959.9398993365</v>
      </c>
      <c r="G125" s="70">
        <f t="shared" si="37"/>
        <v>1764870.9398993365</v>
      </c>
      <c r="H125" s="73">
        <f t="shared" si="55"/>
        <v>319545.40271305339</v>
      </c>
      <c r="I125" s="127">
        <f t="shared" si="56"/>
        <v>319545.40271305339</v>
      </c>
      <c r="J125" s="69">
        <f t="shared" si="29"/>
        <v>0</v>
      </c>
      <c r="K125" s="69"/>
      <c r="L125" s="150"/>
      <c r="M125" s="69">
        <f t="shared" si="30"/>
        <v>0</v>
      </c>
      <c r="N125" s="150"/>
      <c r="O125" s="69">
        <f t="shared" si="31"/>
        <v>0</v>
      </c>
      <c r="P125" s="69">
        <f t="shared" si="32"/>
        <v>0</v>
      </c>
      <c r="Q125" s="1"/>
    </row>
    <row r="126" spans="2:17" ht="12.5">
      <c r="B126" s="9" t="str">
        <f t="shared" si="35"/>
        <v/>
      </c>
      <c r="C126" s="64">
        <f>IF(D93="","-",+C125+1)</f>
        <v>2035</v>
      </c>
      <c r="D126" s="65">
        <f>IF(F125+SUM(E$99:E125)=D$92,F125,D$92-SUM(E$99:E125))</f>
        <v>1713959.9398993365</v>
      </c>
      <c r="E126" s="71">
        <f>IF(+J96&lt;F125,J96,D126)</f>
        <v>101822</v>
      </c>
      <c r="F126" s="70">
        <f t="shared" si="36"/>
        <v>1612137.9398993365</v>
      </c>
      <c r="G126" s="70">
        <f t="shared" si="37"/>
        <v>1663048.9398993365</v>
      </c>
      <c r="H126" s="73">
        <f t="shared" si="55"/>
        <v>306984.12595912092</v>
      </c>
      <c r="I126" s="127">
        <f t="shared" si="56"/>
        <v>306984.12595912092</v>
      </c>
      <c r="J126" s="69">
        <f t="shared" si="29"/>
        <v>0</v>
      </c>
      <c r="K126" s="69"/>
      <c r="L126" s="150"/>
      <c r="M126" s="69">
        <f t="shared" si="30"/>
        <v>0</v>
      </c>
      <c r="N126" s="150"/>
      <c r="O126" s="69">
        <f t="shared" si="31"/>
        <v>0</v>
      </c>
      <c r="P126" s="69">
        <f t="shared" si="32"/>
        <v>0</v>
      </c>
      <c r="Q126" s="1"/>
    </row>
    <row r="127" spans="2:17" ht="12.5">
      <c r="B127" s="9" t="str">
        <f t="shared" si="35"/>
        <v/>
      </c>
      <c r="C127" s="64">
        <f>IF(D93="","-",+C126+1)</f>
        <v>2036</v>
      </c>
      <c r="D127" s="65">
        <f>IF(F126+SUM(E$99:E126)=D$92,F126,D$92-SUM(E$99:E126))</f>
        <v>1612137.9398993365</v>
      </c>
      <c r="E127" s="71">
        <f>IF(+J96&lt;F126,J96,D127)</f>
        <v>101822</v>
      </c>
      <c r="F127" s="70">
        <f t="shared" si="36"/>
        <v>1510315.9398993365</v>
      </c>
      <c r="G127" s="70">
        <f t="shared" si="37"/>
        <v>1561226.9398993365</v>
      </c>
      <c r="H127" s="73">
        <f t="shared" si="55"/>
        <v>294422.84920518845</v>
      </c>
      <c r="I127" s="127">
        <f t="shared" si="56"/>
        <v>294422.84920518845</v>
      </c>
      <c r="J127" s="69">
        <f t="shared" si="29"/>
        <v>0</v>
      </c>
      <c r="K127" s="69"/>
      <c r="L127" s="150"/>
      <c r="M127" s="69">
        <f t="shared" si="30"/>
        <v>0</v>
      </c>
      <c r="N127" s="150"/>
      <c r="O127" s="69">
        <f t="shared" si="31"/>
        <v>0</v>
      </c>
      <c r="P127" s="69">
        <f t="shared" si="32"/>
        <v>0</v>
      </c>
      <c r="Q127" s="1"/>
    </row>
    <row r="128" spans="2:17" ht="12.5">
      <c r="B128" s="9" t="str">
        <f t="shared" si="35"/>
        <v/>
      </c>
      <c r="C128" s="64">
        <f>IF(D93="","-",+C127+1)</f>
        <v>2037</v>
      </c>
      <c r="D128" s="65">
        <f>IF(F127+SUM(E$99:E127)=D$92,F127,D$92-SUM(E$99:E127))</f>
        <v>1510315.9398993365</v>
      </c>
      <c r="E128" s="71">
        <f>IF(+J96&lt;F127,J96,D128)</f>
        <v>101822</v>
      </c>
      <c r="F128" s="70">
        <f t="shared" si="36"/>
        <v>1408493.9398993365</v>
      </c>
      <c r="G128" s="70">
        <f t="shared" si="37"/>
        <v>1459404.9398993365</v>
      </c>
      <c r="H128" s="73">
        <f t="shared" si="55"/>
        <v>281861.57245125592</v>
      </c>
      <c r="I128" s="127">
        <f t="shared" si="56"/>
        <v>281861.57245125592</v>
      </c>
      <c r="J128" s="69">
        <f t="shared" si="29"/>
        <v>0</v>
      </c>
      <c r="K128" s="69"/>
      <c r="L128" s="150"/>
      <c r="M128" s="69">
        <f t="shared" si="30"/>
        <v>0</v>
      </c>
      <c r="N128" s="150"/>
      <c r="O128" s="69">
        <f t="shared" si="31"/>
        <v>0</v>
      </c>
      <c r="P128" s="69">
        <f t="shared" si="32"/>
        <v>0</v>
      </c>
      <c r="Q128" s="1"/>
    </row>
    <row r="129" spans="2:17" ht="12.5">
      <c r="B129" s="9" t="str">
        <f t="shared" si="35"/>
        <v/>
      </c>
      <c r="C129" s="64">
        <f>IF(D93="","-",+C128+1)</f>
        <v>2038</v>
      </c>
      <c r="D129" s="65">
        <f>IF(F128+SUM(E$99:E128)=D$92,F128,D$92-SUM(E$99:E128))</f>
        <v>1408493.9398993365</v>
      </c>
      <c r="E129" s="71">
        <f>IF(+J96&lt;F128,J96,D129)</f>
        <v>101822</v>
      </c>
      <c r="F129" s="70">
        <f t="shared" si="36"/>
        <v>1306671.9398993365</v>
      </c>
      <c r="G129" s="70">
        <f t="shared" si="37"/>
        <v>1357582.9398993365</v>
      </c>
      <c r="H129" s="73">
        <f t="shared" si="55"/>
        <v>269300.2956973234</v>
      </c>
      <c r="I129" s="127">
        <f t="shared" si="56"/>
        <v>269300.2956973234</v>
      </c>
      <c r="J129" s="69">
        <f t="shared" si="29"/>
        <v>0</v>
      </c>
      <c r="K129" s="69"/>
      <c r="L129" s="150"/>
      <c r="M129" s="69">
        <f t="shared" si="30"/>
        <v>0</v>
      </c>
      <c r="N129" s="150"/>
      <c r="O129" s="69">
        <f t="shared" si="31"/>
        <v>0</v>
      </c>
      <c r="P129" s="69">
        <f t="shared" si="32"/>
        <v>0</v>
      </c>
      <c r="Q129" s="1"/>
    </row>
    <row r="130" spans="2:17" ht="12.5">
      <c r="B130" s="9" t="str">
        <f t="shared" si="35"/>
        <v/>
      </c>
      <c r="C130" s="64">
        <f>IF(D93="","-",+C129+1)</f>
        <v>2039</v>
      </c>
      <c r="D130" s="65">
        <f>IF(F129+SUM(E$99:E129)=D$92,F129,D$92-SUM(E$99:E129))</f>
        <v>1306671.9398993365</v>
      </c>
      <c r="E130" s="71">
        <f>IF(+J96&lt;F129,J96,D130)</f>
        <v>101822</v>
      </c>
      <c r="F130" s="70">
        <f t="shared" si="36"/>
        <v>1204849.9398993365</v>
      </c>
      <c r="G130" s="70">
        <f t="shared" si="37"/>
        <v>1255760.9398993365</v>
      </c>
      <c r="H130" s="73">
        <f t="shared" si="55"/>
        <v>256739.01894339095</v>
      </c>
      <c r="I130" s="127">
        <f t="shared" si="56"/>
        <v>256739.01894339095</v>
      </c>
      <c r="J130" s="69">
        <f t="shared" si="29"/>
        <v>0</v>
      </c>
      <c r="K130" s="69"/>
      <c r="L130" s="150"/>
      <c r="M130" s="69">
        <f t="shared" si="30"/>
        <v>0</v>
      </c>
      <c r="N130" s="150"/>
      <c r="O130" s="69">
        <f t="shared" si="31"/>
        <v>0</v>
      </c>
      <c r="P130" s="69">
        <f t="shared" si="32"/>
        <v>0</v>
      </c>
      <c r="Q130" s="1"/>
    </row>
    <row r="131" spans="2:17" ht="12.5">
      <c r="B131" s="9" t="str">
        <f t="shared" si="35"/>
        <v/>
      </c>
      <c r="C131" s="64">
        <f>IF(D93="","-",+C130+1)</f>
        <v>2040</v>
      </c>
      <c r="D131" s="65">
        <f>IF(F130+SUM(E$99:E130)=D$92,F130,D$92-SUM(E$99:E130))</f>
        <v>1204849.9398993365</v>
      </c>
      <c r="E131" s="71">
        <f>IF(+J96&lt;F130,J96,D131)</f>
        <v>101822</v>
      </c>
      <c r="F131" s="70">
        <f t="shared" ref="F131:F154" si="57">+D131-E131</f>
        <v>1103027.9398993365</v>
      </c>
      <c r="G131" s="70">
        <f t="shared" ref="G131:G154" si="58">+(F131+D131)/2</f>
        <v>1153938.9398993365</v>
      </c>
      <c r="H131" s="73">
        <f t="shared" si="55"/>
        <v>244177.74218945845</v>
      </c>
      <c r="I131" s="127">
        <f t="shared" si="56"/>
        <v>244177.74218945845</v>
      </c>
      <c r="J131" s="69">
        <f t="shared" ref="J131:J154" si="59">+I131-H131</f>
        <v>0</v>
      </c>
      <c r="K131" s="69"/>
      <c r="L131" s="150"/>
      <c r="M131" s="69">
        <f t="shared" ref="M131:M154" si="60">IF(L131&lt;&gt;0,+H131-L131,0)</f>
        <v>0</v>
      </c>
      <c r="N131" s="150"/>
      <c r="O131" s="69">
        <f t="shared" ref="O131:O154" si="61">IF(N131&lt;&gt;0,+I131-N131,0)</f>
        <v>0</v>
      </c>
      <c r="P131" s="69">
        <f t="shared" ref="P131:P154" si="62">+O131-M131</f>
        <v>0</v>
      </c>
      <c r="Q131" s="1"/>
    </row>
    <row r="132" spans="2:17" ht="12.5">
      <c r="B132" s="9" t="str">
        <f t="shared" si="35"/>
        <v/>
      </c>
      <c r="C132" s="64">
        <f>IF(D93="","-",+C131+1)</f>
        <v>2041</v>
      </c>
      <c r="D132" s="65">
        <f>IF(F131+SUM(E$99:E131)=D$92,F131,D$92-SUM(E$99:E131))</f>
        <v>1103027.9398993365</v>
      </c>
      <c r="E132" s="71">
        <f>IF(+J96&lt;F131,J96,D132)</f>
        <v>101822</v>
      </c>
      <c r="F132" s="70">
        <f t="shared" si="57"/>
        <v>1001205.9398993365</v>
      </c>
      <c r="G132" s="70">
        <f t="shared" si="58"/>
        <v>1052116.9398993365</v>
      </c>
      <c r="H132" s="73">
        <f t="shared" si="55"/>
        <v>231616.46543552596</v>
      </c>
      <c r="I132" s="127">
        <f t="shared" si="56"/>
        <v>231616.46543552596</v>
      </c>
      <c r="J132" s="69">
        <f t="shared" si="59"/>
        <v>0</v>
      </c>
      <c r="K132" s="69"/>
      <c r="L132" s="150"/>
      <c r="M132" s="69">
        <f t="shared" si="60"/>
        <v>0</v>
      </c>
      <c r="N132" s="150"/>
      <c r="O132" s="69">
        <f t="shared" si="61"/>
        <v>0</v>
      </c>
      <c r="P132" s="69">
        <f t="shared" si="62"/>
        <v>0</v>
      </c>
      <c r="Q132" s="1"/>
    </row>
    <row r="133" spans="2:17" ht="12.5">
      <c r="B133" s="9" t="str">
        <f t="shared" si="35"/>
        <v/>
      </c>
      <c r="C133" s="64">
        <f>IF(D93="","-",+C132+1)</f>
        <v>2042</v>
      </c>
      <c r="D133" s="65">
        <f>IF(F132+SUM(E$99:E132)=D$92,F132,D$92-SUM(E$99:E132))</f>
        <v>1001205.9398993365</v>
      </c>
      <c r="E133" s="71">
        <f>IF(+J96&lt;F132,J96,D133)</f>
        <v>101822</v>
      </c>
      <c r="F133" s="70">
        <f t="shared" si="57"/>
        <v>899383.93989933655</v>
      </c>
      <c r="G133" s="70">
        <f t="shared" si="58"/>
        <v>950294.93989933655</v>
      </c>
      <c r="H133" s="73">
        <f t="shared" si="55"/>
        <v>219055.18868159346</v>
      </c>
      <c r="I133" s="127">
        <f t="shared" si="56"/>
        <v>219055.18868159346</v>
      </c>
      <c r="J133" s="69">
        <f t="shared" si="59"/>
        <v>0</v>
      </c>
      <c r="K133" s="69"/>
      <c r="L133" s="150"/>
      <c r="M133" s="69">
        <f t="shared" si="60"/>
        <v>0</v>
      </c>
      <c r="N133" s="150"/>
      <c r="O133" s="69">
        <f t="shared" si="61"/>
        <v>0</v>
      </c>
      <c r="P133" s="69">
        <f t="shared" si="62"/>
        <v>0</v>
      </c>
      <c r="Q133" s="1"/>
    </row>
    <row r="134" spans="2:17" ht="12.5">
      <c r="B134" s="9" t="str">
        <f t="shared" si="35"/>
        <v/>
      </c>
      <c r="C134" s="64">
        <f>IF(D93="","-",+C133+1)</f>
        <v>2043</v>
      </c>
      <c r="D134" s="65">
        <f>IF(F133+SUM(E$99:E133)=D$92,F133,D$92-SUM(E$99:E133))</f>
        <v>899383.93989933655</v>
      </c>
      <c r="E134" s="71">
        <f>IF(+J96&lt;F133,J96,D134)</f>
        <v>101822</v>
      </c>
      <c r="F134" s="70">
        <f t="shared" si="57"/>
        <v>797561.93989933655</v>
      </c>
      <c r="G134" s="70">
        <f t="shared" si="58"/>
        <v>848472.93989933655</v>
      </c>
      <c r="H134" s="73">
        <f t="shared" si="55"/>
        <v>206493.91192766099</v>
      </c>
      <c r="I134" s="127">
        <f t="shared" si="56"/>
        <v>206493.91192766099</v>
      </c>
      <c r="J134" s="69">
        <f t="shared" si="59"/>
        <v>0</v>
      </c>
      <c r="K134" s="69"/>
      <c r="L134" s="150"/>
      <c r="M134" s="69">
        <f t="shared" si="60"/>
        <v>0</v>
      </c>
      <c r="N134" s="150"/>
      <c r="O134" s="69">
        <f t="shared" si="61"/>
        <v>0</v>
      </c>
      <c r="P134" s="69">
        <f t="shared" si="62"/>
        <v>0</v>
      </c>
      <c r="Q134" s="1"/>
    </row>
    <row r="135" spans="2:17" ht="12.5">
      <c r="B135" s="9" t="str">
        <f t="shared" si="35"/>
        <v/>
      </c>
      <c r="C135" s="64">
        <f>IF(D93="","-",+C134+1)</f>
        <v>2044</v>
      </c>
      <c r="D135" s="65">
        <f>IF(F134+SUM(E$99:E134)=D$92,F134,D$92-SUM(E$99:E134))</f>
        <v>797561.93989933655</v>
      </c>
      <c r="E135" s="71">
        <f>IF(+J96&lt;F134,J96,D135)</f>
        <v>101822</v>
      </c>
      <c r="F135" s="70">
        <f t="shared" si="57"/>
        <v>695739.93989933655</v>
      </c>
      <c r="G135" s="70">
        <f t="shared" si="58"/>
        <v>746650.93989933655</v>
      </c>
      <c r="H135" s="73">
        <f t="shared" si="55"/>
        <v>193932.63517372849</v>
      </c>
      <c r="I135" s="127">
        <f t="shared" si="56"/>
        <v>193932.63517372849</v>
      </c>
      <c r="J135" s="69">
        <f t="shared" si="59"/>
        <v>0</v>
      </c>
      <c r="K135" s="69"/>
      <c r="L135" s="150"/>
      <c r="M135" s="69">
        <f t="shared" si="60"/>
        <v>0</v>
      </c>
      <c r="N135" s="150"/>
      <c r="O135" s="69">
        <f t="shared" si="61"/>
        <v>0</v>
      </c>
      <c r="P135" s="69">
        <f t="shared" si="62"/>
        <v>0</v>
      </c>
      <c r="Q135" s="1"/>
    </row>
    <row r="136" spans="2:17" ht="12.5">
      <c r="B136" s="9" t="str">
        <f t="shared" si="35"/>
        <v/>
      </c>
      <c r="C136" s="64">
        <f>IF(D93="","-",+C135+1)</f>
        <v>2045</v>
      </c>
      <c r="D136" s="65">
        <f>IF(F135+SUM(E$99:E135)=D$92,F135,D$92-SUM(E$99:E135))</f>
        <v>695739.93989933655</v>
      </c>
      <c r="E136" s="71">
        <f>IF(+J96&lt;F135,J96,D136)</f>
        <v>101822</v>
      </c>
      <c r="F136" s="70">
        <f t="shared" si="57"/>
        <v>593917.93989933655</v>
      </c>
      <c r="G136" s="70">
        <f t="shared" si="58"/>
        <v>644828.93989933655</v>
      </c>
      <c r="H136" s="73">
        <f t="shared" si="55"/>
        <v>181371.35841979599</v>
      </c>
      <c r="I136" s="127">
        <f t="shared" si="56"/>
        <v>181371.35841979599</v>
      </c>
      <c r="J136" s="69">
        <f t="shared" si="59"/>
        <v>0</v>
      </c>
      <c r="K136" s="69"/>
      <c r="L136" s="150"/>
      <c r="M136" s="69">
        <f t="shared" si="60"/>
        <v>0</v>
      </c>
      <c r="N136" s="150"/>
      <c r="O136" s="69">
        <f t="shared" si="61"/>
        <v>0</v>
      </c>
      <c r="P136" s="69">
        <f t="shared" si="62"/>
        <v>0</v>
      </c>
      <c r="Q136" s="1"/>
    </row>
    <row r="137" spans="2:17" ht="12.5">
      <c r="B137" s="9" t="str">
        <f t="shared" si="35"/>
        <v/>
      </c>
      <c r="C137" s="64">
        <f>IF(D93="","-",+C136+1)</f>
        <v>2046</v>
      </c>
      <c r="D137" s="65">
        <f>IF(F136+SUM(E$99:E136)=D$92,F136,D$92-SUM(E$99:E136))</f>
        <v>593917.93989933655</v>
      </c>
      <c r="E137" s="71">
        <f>IF(+J96&lt;F136,J96,D137)</f>
        <v>101822</v>
      </c>
      <c r="F137" s="70">
        <f t="shared" si="57"/>
        <v>492095.93989933655</v>
      </c>
      <c r="G137" s="70">
        <f t="shared" si="58"/>
        <v>543006.93989933655</v>
      </c>
      <c r="H137" s="73">
        <f t="shared" si="55"/>
        <v>168810.08166586352</v>
      </c>
      <c r="I137" s="127">
        <f t="shared" si="56"/>
        <v>168810.08166586352</v>
      </c>
      <c r="J137" s="69">
        <f t="shared" si="59"/>
        <v>0</v>
      </c>
      <c r="K137" s="69"/>
      <c r="L137" s="150"/>
      <c r="M137" s="69">
        <f t="shared" si="60"/>
        <v>0</v>
      </c>
      <c r="N137" s="150"/>
      <c r="O137" s="69">
        <f t="shared" si="61"/>
        <v>0</v>
      </c>
      <c r="P137" s="69">
        <f t="shared" si="62"/>
        <v>0</v>
      </c>
      <c r="Q137" s="1"/>
    </row>
    <row r="138" spans="2:17" ht="12.5">
      <c r="B138" s="9" t="str">
        <f t="shared" si="35"/>
        <v/>
      </c>
      <c r="C138" s="64">
        <f>IF(D93="","-",+C137+1)</f>
        <v>2047</v>
      </c>
      <c r="D138" s="65">
        <f>IF(F137+SUM(E$99:E137)=D$92,F137,D$92-SUM(E$99:E137))</f>
        <v>492095.93989933655</v>
      </c>
      <c r="E138" s="71">
        <f>IF(+J96&lt;F137,J96,D138)</f>
        <v>101822</v>
      </c>
      <c r="F138" s="70">
        <f t="shared" si="57"/>
        <v>390273.93989933655</v>
      </c>
      <c r="G138" s="70">
        <f t="shared" si="58"/>
        <v>441184.93989933655</v>
      </c>
      <c r="H138" s="73">
        <f t="shared" si="55"/>
        <v>156248.80491193102</v>
      </c>
      <c r="I138" s="127">
        <f t="shared" si="56"/>
        <v>156248.80491193102</v>
      </c>
      <c r="J138" s="69">
        <f t="shared" si="59"/>
        <v>0</v>
      </c>
      <c r="K138" s="69"/>
      <c r="L138" s="150"/>
      <c r="M138" s="69">
        <f t="shared" si="60"/>
        <v>0</v>
      </c>
      <c r="N138" s="150"/>
      <c r="O138" s="69">
        <f t="shared" si="61"/>
        <v>0</v>
      </c>
      <c r="P138" s="69">
        <f t="shared" si="62"/>
        <v>0</v>
      </c>
      <c r="Q138" s="1"/>
    </row>
    <row r="139" spans="2:17" ht="12.5">
      <c r="B139" s="9" t="str">
        <f t="shared" si="35"/>
        <v/>
      </c>
      <c r="C139" s="64">
        <f>IF(D93="","-",+C138+1)</f>
        <v>2048</v>
      </c>
      <c r="D139" s="65">
        <f>IF(F138+SUM(E$99:E138)=D$92,F138,D$92-SUM(E$99:E138))</f>
        <v>390273.93989933655</v>
      </c>
      <c r="E139" s="71">
        <f>IF(+J96&lt;F138,J96,D139)</f>
        <v>101822</v>
      </c>
      <c r="F139" s="70">
        <f t="shared" si="57"/>
        <v>288451.93989933655</v>
      </c>
      <c r="G139" s="70">
        <f t="shared" si="58"/>
        <v>339362.93989933655</v>
      </c>
      <c r="H139" s="73">
        <f t="shared" si="55"/>
        <v>143687.52815799852</v>
      </c>
      <c r="I139" s="127">
        <f t="shared" si="56"/>
        <v>143687.52815799852</v>
      </c>
      <c r="J139" s="69">
        <f t="shared" si="59"/>
        <v>0</v>
      </c>
      <c r="K139" s="69"/>
      <c r="L139" s="150"/>
      <c r="M139" s="69">
        <f t="shared" si="60"/>
        <v>0</v>
      </c>
      <c r="N139" s="150"/>
      <c r="O139" s="69">
        <f t="shared" si="61"/>
        <v>0</v>
      </c>
      <c r="P139" s="69">
        <f t="shared" si="62"/>
        <v>0</v>
      </c>
      <c r="Q139" s="1"/>
    </row>
    <row r="140" spans="2:17" ht="12.5">
      <c r="B140" s="9" t="str">
        <f t="shared" si="35"/>
        <v/>
      </c>
      <c r="C140" s="64">
        <f>IF(D93="","-",+C139+1)</f>
        <v>2049</v>
      </c>
      <c r="D140" s="65">
        <f>IF(F139+SUM(E$99:E139)=D$92,F139,D$92-SUM(E$99:E139))</f>
        <v>288451.93989933655</v>
      </c>
      <c r="E140" s="71">
        <f>IF(+J96&lt;F139,J96,D140)</f>
        <v>101822</v>
      </c>
      <c r="F140" s="70">
        <f t="shared" si="57"/>
        <v>186629.93989933655</v>
      </c>
      <c r="G140" s="70">
        <f t="shared" si="58"/>
        <v>237540.93989933655</v>
      </c>
      <c r="H140" s="73">
        <f t="shared" si="55"/>
        <v>131126.25140406602</v>
      </c>
      <c r="I140" s="127">
        <f t="shared" si="56"/>
        <v>131126.25140406602</v>
      </c>
      <c r="J140" s="69">
        <f t="shared" si="59"/>
        <v>0</v>
      </c>
      <c r="K140" s="69"/>
      <c r="L140" s="150"/>
      <c r="M140" s="69">
        <f t="shared" si="60"/>
        <v>0</v>
      </c>
      <c r="N140" s="150"/>
      <c r="O140" s="69">
        <f t="shared" si="61"/>
        <v>0</v>
      </c>
      <c r="P140" s="69">
        <f t="shared" si="62"/>
        <v>0</v>
      </c>
      <c r="Q140" s="1"/>
    </row>
    <row r="141" spans="2:17" ht="12.5">
      <c r="B141" s="9" t="str">
        <f t="shared" si="35"/>
        <v/>
      </c>
      <c r="C141" s="64">
        <f>IF(D93="","-",+C140+1)</f>
        <v>2050</v>
      </c>
      <c r="D141" s="65">
        <f>IF(F140+SUM(E$99:E140)=D$92,F140,D$92-SUM(E$99:E140))</f>
        <v>186629.93989933655</v>
      </c>
      <c r="E141" s="71">
        <f>IF(+J96&lt;F140,J96,D141)</f>
        <v>101822</v>
      </c>
      <c r="F141" s="70">
        <f t="shared" si="57"/>
        <v>84807.939899336547</v>
      </c>
      <c r="G141" s="70">
        <f t="shared" si="58"/>
        <v>135718.93989933655</v>
      </c>
      <c r="H141" s="73">
        <f t="shared" si="55"/>
        <v>118564.97465013355</v>
      </c>
      <c r="I141" s="127">
        <f t="shared" si="56"/>
        <v>118564.97465013355</v>
      </c>
      <c r="J141" s="69">
        <f t="shared" si="59"/>
        <v>0</v>
      </c>
      <c r="K141" s="69"/>
      <c r="L141" s="150"/>
      <c r="M141" s="69">
        <f t="shared" si="60"/>
        <v>0</v>
      </c>
      <c r="N141" s="150"/>
      <c r="O141" s="69">
        <f t="shared" si="61"/>
        <v>0</v>
      </c>
      <c r="P141" s="69">
        <f t="shared" si="62"/>
        <v>0</v>
      </c>
      <c r="Q141" s="1"/>
    </row>
    <row r="142" spans="2:17" ht="12.5">
      <c r="B142" s="9" t="str">
        <f t="shared" si="35"/>
        <v/>
      </c>
      <c r="C142" s="64">
        <f>IF(D93="","-",+C141+1)</f>
        <v>2051</v>
      </c>
      <c r="D142" s="65">
        <f>IF(F141+SUM(E$99:E141)=D$92,F141,D$92-SUM(E$99:E141))</f>
        <v>84807.939899336547</v>
      </c>
      <c r="E142" s="71">
        <f>IF(+J96&lt;F141,J96,D142)</f>
        <v>84807.939899336547</v>
      </c>
      <c r="F142" s="70">
        <f t="shared" si="57"/>
        <v>0</v>
      </c>
      <c r="G142" s="70">
        <f t="shared" si="58"/>
        <v>42403.969949668273</v>
      </c>
      <c r="H142" s="73">
        <f t="shared" si="55"/>
        <v>90039.108035920188</v>
      </c>
      <c r="I142" s="127">
        <f t="shared" si="56"/>
        <v>90039.108035920188</v>
      </c>
      <c r="J142" s="69">
        <f t="shared" si="59"/>
        <v>0</v>
      </c>
      <c r="K142" s="69"/>
      <c r="L142" s="150"/>
      <c r="M142" s="69">
        <f t="shared" si="60"/>
        <v>0</v>
      </c>
      <c r="N142" s="150"/>
      <c r="O142" s="69">
        <f t="shared" si="61"/>
        <v>0</v>
      </c>
      <c r="P142" s="69">
        <f t="shared" si="62"/>
        <v>0</v>
      </c>
      <c r="Q142" s="1"/>
    </row>
    <row r="143" spans="2:17" ht="12.5">
      <c r="B143" s="9" t="str">
        <f t="shared" si="35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57"/>
        <v>0</v>
      </c>
      <c r="G143" s="70">
        <f t="shared" si="58"/>
        <v>0</v>
      </c>
      <c r="H143" s="73">
        <f t="shared" si="55"/>
        <v>0</v>
      </c>
      <c r="I143" s="127">
        <f t="shared" si="56"/>
        <v>0</v>
      </c>
      <c r="J143" s="69">
        <f t="shared" si="59"/>
        <v>0</v>
      </c>
      <c r="K143" s="69"/>
      <c r="L143" s="150"/>
      <c r="M143" s="69">
        <f t="shared" si="60"/>
        <v>0</v>
      </c>
      <c r="N143" s="150"/>
      <c r="O143" s="69">
        <f t="shared" si="61"/>
        <v>0</v>
      </c>
      <c r="P143" s="69">
        <f t="shared" si="62"/>
        <v>0</v>
      </c>
      <c r="Q143" s="1"/>
    </row>
    <row r="144" spans="2:17" ht="12.5">
      <c r="B144" s="9" t="str">
        <f t="shared" si="35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57"/>
        <v>0</v>
      </c>
      <c r="G144" s="70">
        <f t="shared" si="58"/>
        <v>0</v>
      </c>
      <c r="H144" s="73">
        <f t="shared" si="55"/>
        <v>0</v>
      </c>
      <c r="I144" s="127">
        <f t="shared" si="56"/>
        <v>0</v>
      </c>
      <c r="J144" s="69">
        <f t="shared" si="59"/>
        <v>0</v>
      </c>
      <c r="K144" s="69"/>
      <c r="L144" s="150"/>
      <c r="M144" s="69">
        <f t="shared" si="60"/>
        <v>0</v>
      </c>
      <c r="N144" s="150"/>
      <c r="O144" s="69">
        <f t="shared" si="61"/>
        <v>0</v>
      </c>
      <c r="P144" s="69">
        <f t="shared" si="62"/>
        <v>0</v>
      </c>
      <c r="Q144" s="1"/>
    </row>
    <row r="145" spans="2:17" ht="12.5">
      <c r="B145" s="9" t="str">
        <f t="shared" si="35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57"/>
        <v>0</v>
      </c>
      <c r="G145" s="70">
        <f t="shared" si="58"/>
        <v>0</v>
      </c>
      <c r="H145" s="73">
        <f t="shared" si="55"/>
        <v>0</v>
      </c>
      <c r="I145" s="127">
        <f t="shared" si="56"/>
        <v>0</v>
      </c>
      <c r="J145" s="69">
        <f t="shared" si="59"/>
        <v>0</v>
      </c>
      <c r="K145" s="69"/>
      <c r="L145" s="150"/>
      <c r="M145" s="69">
        <f t="shared" si="60"/>
        <v>0</v>
      </c>
      <c r="N145" s="150"/>
      <c r="O145" s="69">
        <f t="shared" si="61"/>
        <v>0</v>
      </c>
      <c r="P145" s="69">
        <f t="shared" si="62"/>
        <v>0</v>
      </c>
      <c r="Q145" s="1"/>
    </row>
    <row r="146" spans="2:17" ht="12.5">
      <c r="B146" s="9" t="str">
        <f t="shared" si="35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57"/>
        <v>0</v>
      </c>
      <c r="G146" s="70">
        <f t="shared" si="58"/>
        <v>0</v>
      </c>
      <c r="H146" s="73">
        <f t="shared" si="55"/>
        <v>0</v>
      </c>
      <c r="I146" s="127">
        <f t="shared" si="56"/>
        <v>0</v>
      </c>
      <c r="J146" s="69">
        <f t="shared" si="59"/>
        <v>0</v>
      </c>
      <c r="K146" s="69"/>
      <c r="L146" s="150"/>
      <c r="M146" s="69">
        <f t="shared" si="60"/>
        <v>0</v>
      </c>
      <c r="N146" s="150"/>
      <c r="O146" s="69">
        <f t="shared" si="61"/>
        <v>0</v>
      </c>
      <c r="P146" s="69">
        <f t="shared" si="62"/>
        <v>0</v>
      </c>
      <c r="Q146" s="1"/>
    </row>
    <row r="147" spans="2:17" ht="12.5">
      <c r="B147" s="9" t="str">
        <f t="shared" si="35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57"/>
        <v>0</v>
      </c>
      <c r="G147" s="70">
        <f t="shared" si="58"/>
        <v>0</v>
      </c>
      <c r="H147" s="73">
        <f t="shared" si="55"/>
        <v>0</v>
      </c>
      <c r="I147" s="127">
        <f t="shared" si="56"/>
        <v>0</v>
      </c>
      <c r="J147" s="69">
        <f t="shared" si="59"/>
        <v>0</v>
      </c>
      <c r="K147" s="69"/>
      <c r="L147" s="150"/>
      <c r="M147" s="69">
        <f t="shared" si="60"/>
        <v>0</v>
      </c>
      <c r="N147" s="150"/>
      <c r="O147" s="69">
        <f t="shared" si="61"/>
        <v>0</v>
      </c>
      <c r="P147" s="69">
        <f t="shared" si="62"/>
        <v>0</v>
      </c>
      <c r="Q147" s="1"/>
    </row>
    <row r="148" spans="2:17" ht="12.5">
      <c r="B148" s="9" t="str">
        <f t="shared" si="35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57"/>
        <v>0</v>
      </c>
      <c r="G148" s="70">
        <f t="shared" si="58"/>
        <v>0</v>
      </c>
      <c r="H148" s="73">
        <f t="shared" si="55"/>
        <v>0</v>
      </c>
      <c r="I148" s="127">
        <f t="shared" si="56"/>
        <v>0</v>
      </c>
      <c r="J148" s="69">
        <f t="shared" si="59"/>
        <v>0</v>
      </c>
      <c r="K148" s="69"/>
      <c r="L148" s="150"/>
      <c r="M148" s="69">
        <f t="shared" si="60"/>
        <v>0</v>
      </c>
      <c r="N148" s="150"/>
      <c r="O148" s="69">
        <f t="shared" si="61"/>
        <v>0</v>
      </c>
      <c r="P148" s="69">
        <f t="shared" si="62"/>
        <v>0</v>
      </c>
      <c r="Q148" s="1"/>
    </row>
    <row r="149" spans="2:17" ht="12.5">
      <c r="B149" s="9" t="str">
        <f t="shared" si="35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57"/>
        <v>0</v>
      </c>
      <c r="G149" s="70">
        <f t="shared" si="58"/>
        <v>0</v>
      </c>
      <c r="H149" s="73">
        <f t="shared" si="55"/>
        <v>0</v>
      </c>
      <c r="I149" s="127">
        <f t="shared" si="56"/>
        <v>0</v>
      </c>
      <c r="J149" s="69">
        <f t="shared" si="59"/>
        <v>0</v>
      </c>
      <c r="K149" s="69"/>
      <c r="L149" s="150"/>
      <c r="M149" s="69">
        <f t="shared" si="60"/>
        <v>0</v>
      </c>
      <c r="N149" s="150"/>
      <c r="O149" s="69">
        <f t="shared" si="61"/>
        <v>0</v>
      </c>
      <c r="P149" s="69">
        <f t="shared" si="62"/>
        <v>0</v>
      </c>
      <c r="Q149" s="1"/>
    </row>
    <row r="150" spans="2:17" ht="12.5">
      <c r="B150" s="9" t="str">
        <f t="shared" si="35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57"/>
        <v>0</v>
      </c>
      <c r="G150" s="70">
        <f t="shared" si="58"/>
        <v>0</v>
      </c>
      <c r="H150" s="73">
        <f t="shared" si="55"/>
        <v>0</v>
      </c>
      <c r="I150" s="127">
        <f t="shared" si="56"/>
        <v>0</v>
      </c>
      <c r="J150" s="69">
        <f t="shared" si="59"/>
        <v>0</v>
      </c>
      <c r="K150" s="69"/>
      <c r="L150" s="150"/>
      <c r="M150" s="69">
        <f t="shared" si="60"/>
        <v>0</v>
      </c>
      <c r="N150" s="150"/>
      <c r="O150" s="69">
        <f t="shared" si="61"/>
        <v>0</v>
      </c>
      <c r="P150" s="69">
        <f t="shared" si="62"/>
        <v>0</v>
      </c>
      <c r="Q150" s="1"/>
    </row>
    <row r="151" spans="2:17" ht="12.5">
      <c r="B151" s="9" t="str">
        <f t="shared" si="35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57"/>
        <v>0</v>
      </c>
      <c r="G151" s="70">
        <f t="shared" si="58"/>
        <v>0</v>
      </c>
      <c r="H151" s="73">
        <f t="shared" si="55"/>
        <v>0</v>
      </c>
      <c r="I151" s="127">
        <f t="shared" si="56"/>
        <v>0</v>
      </c>
      <c r="J151" s="69">
        <f t="shared" si="59"/>
        <v>0</v>
      </c>
      <c r="K151" s="69"/>
      <c r="L151" s="150"/>
      <c r="M151" s="69">
        <f t="shared" si="60"/>
        <v>0</v>
      </c>
      <c r="N151" s="150"/>
      <c r="O151" s="69">
        <f t="shared" si="61"/>
        <v>0</v>
      </c>
      <c r="P151" s="69">
        <f t="shared" si="62"/>
        <v>0</v>
      </c>
      <c r="Q151" s="1"/>
    </row>
    <row r="152" spans="2:17" ht="12.5">
      <c r="B152" s="9" t="str">
        <f t="shared" si="35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57"/>
        <v>0</v>
      </c>
      <c r="G152" s="70">
        <f t="shared" si="58"/>
        <v>0</v>
      </c>
      <c r="H152" s="73">
        <f t="shared" si="55"/>
        <v>0</v>
      </c>
      <c r="I152" s="127">
        <f t="shared" si="56"/>
        <v>0</v>
      </c>
      <c r="J152" s="69">
        <f t="shared" si="59"/>
        <v>0</v>
      </c>
      <c r="K152" s="69"/>
      <c r="L152" s="150"/>
      <c r="M152" s="69">
        <f t="shared" si="60"/>
        <v>0</v>
      </c>
      <c r="N152" s="150"/>
      <c r="O152" s="69">
        <f t="shared" si="61"/>
        <v>0</v>
      </c>
      <c r="P152" s="69">
        <f t="shared" si="62"/>
        <v>0</v>
      </c>
      <c r="Q152" s="1"/>
    </row>
    <row r="153" spans="2:17" ht="12.5">
      <c r="B153" s="9" t="str">
        <f t="shared" si="35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57"/>
        <v>0</v>
      </c>
      <c r="G153" s="70">
        <f t="shared" si="58"/>
        <v>0</v>
      </c>
      <c r="H153" s="73">
        <f t="shared" si="55"/>
        <v>0</v>
      </c>
      <c r="I153" s="127">
        <f t="shared" si="56"/>
        <v>0</v>
      </c>
      <c r="J153" s="69">
        <f t="shared" si="59"/>
        <v>0</v>
      </c>
      <c r="K153" s="69"/>
      <c r="L153" s="150"/>
      <c r="M153" s="69">
        <f t="shared" si="60"/>
        <v>0</v>
      </c>
      <c r="N153" s="150"/>
      <c r="O153" s="69">
        <f t="shared" si="61"/>
        <v>0</v>
      </c>
      <c r="P153" s="69">
        <f t="shared" si="62"/>
        <v>0</v>
      </c>
      <c r="Q153" s="1"/>
    </row>
    <row r="154" spans="2:17" ht="13" thickBot="1">
      <c r="B154" s="9" t="str">
        <f t="shared" si="35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57"/>
        <v>0</v>
      </c>
      <c r="G154" s="75">
        <f t="shared" si="58"/>
        <v>0</v>
      </c>
      <c r="H154" s="77">
        <f t="shared" si="55"/>
        <v>0</v>
      </c>
      <c r="I154" s="128">
        <f t="shared" si="56"/>
        <v>0</v>
      </c>
      <c r="J154" s="79">
        <f t="shared" si="59"/>
        <v>0</v>
      </c>
      <c r="K154" s="69"/>
      <c r="L154" s="151"/>
      <c r="M154" s="79">
        <f t="shared" si="60"/>
        <v>0</v>
      </c>
      <c r="N154" s="151"/>
      <c r="O154" s="79">
        <f t="shared" si="61"/>
        <v>0</v>
      </c>
      <c r="P154" s="79">
        <f t="shared" si="62"/>
        <v>0</v>
      </c>
      <c r="Q154" s="1"/>
    </row>
    <row r="155" spans="2:17" ht="12.5">
      <c r="C155" s="65" t="s">
        <v>78</v>
      </c>
      <c r="D155" s="22"/>
      <c r="E155" s="22">
        <f>SUM(E99:E154)</f>
        <v>4480168</v>
      </c>
      <c r="F155" s="22"/>
      <c r="G155" s="22"/>
      <c r="H155" s="22">
        <f>SUM(H99:H154)</f>
        <v>16627589.62371679</v>
      </c>
      <c r="I155" s="22">
        <f>SUM(I99:I154)</f>
        <v>16627589.62371679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topLeftCell="A67" zoomScaleNormal="100" zoomScaleSheetLayoutView="75" workbookViewId="0">
      <selection activeCell="D93" sqref="D9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f>D10</f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A68" zoomScaleNormal="100" zoomScaleSheetLayoutView="75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180679.34375469992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180679.34375469992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1140179.9427297681</v>
      </c>
      <c r="E30" s="609">
        <v>39114.690476190473</v>
      </c>
      <c r="F30" s="608">
        <v>1101065.2522535776</v>
      </c>
      <c r="G30" s="609">
        <v>180679.34375469992</v>
      </c>
      <c r="H30" s="610">
        <v>180679.34375469992</v>
      </c>
      <c r="I30" s="511">
        <f t="shared" si="9"/>
        <v>0</v>
      </c>
      <c r="J30" s="511"/>
      <c r="K30" s="518">
        <f t="shared" ref="K30" si="18">G30</f>
        <v>180679.34375469992</v>
      </c>
      <c r="L30" s="519">
        <f t="shared" ref="L30" si="19">IF(K30&lt;&gt;0,+G30-K30,0)</f>
        <v>0</v>
      </c>
      <c r="M30" s="518">
        <f t="shared" ref="M30" si="20">H30</f>
        <v>180679.34375469992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39114.690476190473</v>
      </c>
      <c r="F31" s="523">
        <f t="shared" ref="F31:F48" si="21">+D31-E31</f>
        <v>1061950.561777387</v>
      </c>
      <c r="G31" s="524">
        <f t="shared" ref="G31:G55" si="22">+I$12*((D31+F31)/2)+E31</f>
        <v>160723.8703524461</v>
      </c>
      <c r="H31" s="491">
        <f t="shared" ref="H31:H55" si="23">+I$13*((D31+F31)/2)+E31</f>
        <v>160723.8703524461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39114.690476190473</v>
      </c>
      <c r="F32" s="523">
        <f t="shared" si="21"/>
        <v>1022835.8713011965</v>
      </c>
      <c r="G32" s="524">
        <f t="shared" si="22"/>
        <v>156325.65430698998</v>
      </c>
      <c r="H32" s="491">
        <f t="shared" si="23"/>
        <v>156325.65430698998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1022835.8713011965</v>
      </c>
      <c r="E33" s="522">
        <f>IF(+I14&lt;F32,I14,D33)</f>
        <v>39114.690476190473</v>
      </c>
      <c r="F33" s="523">
        <f t="shared" si="21"/>
        <v>983721.18082500598</v>
      </c>
      <c r="G33" s="524">
        <f t="shared" si="22"/>
        <v>151927.43826153391</v>
      </c>
      <c r="H33" s="491">
        <f t="shared" si="23"/>
        <v>151927.43826153391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983721.18082500598</v>
      </c>
      <c r="E34" s="522">
        <f>IF(+I14&lt;F33,I14,D34)</f>
        <v>39114.690476190473</v>
      </c>
      <c r="F34" s="523">
        <f t="shared" si="21"/>
        <v>944606.49034881545</v>
      </c>
      <c r="G34" s="524">
        <f t="shared" si="22"/>
        <v>147529.22221607785</v>
      </c>
      <c r="H34" s="491">
        <f t="shared" si="23"/>
        <v>147529.22221607785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944606.49034881545</v>
      </c>
      <c r="E35" s="522">
        <f>IF(+I14&lt;F34,I14,D35)</f>
        <v>39114.690476190473</v>
      </c>
      <c r="F35" s="523">
        <f t="shared" si="21"/>
        <v>905491.79987262492</v>
      </c>
      <c r="G35" s="524">
        <f t="shared" si="22"/>
        <v>143131.00617062175</v>
      </c>
      <c r="H35" s="491">
        <f t="shared" si="23"/>
        <v>143131.00617062175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905491.79987262492</v>
      </c>
      <c r="E36" s="522">
        <f>IF(+I14&lt;F35,I14,D36)</f>
        <v>39114.690476190473</v>
      </c>
      <c r="F36" s="523">
        <f t="shared" si="21"/>
        <v>866377.10939643439</v>
      </c>
      <c r="G36" s="524">
        <f t="shared" si="22"/>
        <v>138732.79012516566</v>
      </c>
      <c r="H36" s="491">
        <f t="shared" si="23"/>
        <v>138732.79012516566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866377.10939643439</v>
      </c>
      <c r="E37" s="522">
        <f>IF(+I14&lt;F36,I14,D37)</f>
        <v>39114.690476190473</v>
      </c>
      <c r="F37" s="523">
        <f t="shared" si="21"/>
        <v>827262.41892024386</v>
      </c>
      <c r="G37" s="524">
        <f t="shared" si="22"/>
        <v>134334.57407970959</v>
      </c>
      <c r="H37" s="491">
        <f t="shared" si="23"/>
        <v>134334.57407970959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827262.41892024386</v>
      </c>
      <c r="E38" s="522">
        <f>IF(+I14&lt;F37,I14,D38)</f>
        <v>39114.690476190473</v>
      </c>
      <c r="F38" s="523">
        <f t="shared" si="21"/>
        <v>788147.72844405333</v>
      </c>
      <c r="G38" s="524">
        <f t="shared" si="22"/>
        <v>129936.35803425351</v>
      </c>
      <c r="H38" s="491">
        <f t="shared" si="23"/>
        <v>129936.35803425351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788147.72844405333</v>
      </c>
      <c r="E39" s="522">
        <f>IF(+I14&lt;F38,I14,D39)</f>
        <v>39114.690476190473</v>
      </c>
      <c r="F39" s="523">
        <f t="shared" si="21"/>
        <v>749033.03796786279</v>
      </c>
      <c r="G39" s="524">
        <f t="shared" si="22"/>
        <v>125538.14198879743</v>
      </c>
      <c r="H39" s="491">
        <f t="shared" si="23"/>
        <v>125538.14198879743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749033.03796786279</v>
      </c>
      <c r="E40" s="522">
        <f>IF(+I14&lt;F39,I14,D40)</f>
        <v>39114.690476190473</v>
      </c>
      <c r="F40" s="523">
        <f t="shared" si="21"/>
        <v>709918.34749167226</v>
      </c>
      <c r="G40" s="524">
        <f t="shared" si="22"/>
        <v>121139.92594334135</v>
      </c>
      <c r="H40" s="491">
        <f t="shared" si="23"/>
        <v>121139.92594334135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709918.34749167226</v>
      </c>
      <c r="E41" s="522">
        <f>IF(+I14&lt;F40,I14,D41)</f>
        <v>39114.690476190473</v>
      </c>
      <c r="F41" s="523">
        <f t="shared" si="21"/>
        <v>670803.65701548173</v>
      </c>
      <c r="G41" s="524">
        <f t="shared" si="22"/>
        <v>116741.70989788527</v>
      </c>
      <c r="H41" s="491">
        <f t="shared" si="23"/>
        <v>116741.70989788527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670803.65701548173</v>
      </c>
      <c r="E42" s="522">
        <f>IF(+I14&lt;F41,I14,D42)</f>
        <v>39114.690476190473</v>
      </c>
      <c r="F42" s="523">
        <f t="shared" si="21"/>
        <v>631688.9665392912</v>
      </c>
      <c r="G42" s="524">
        <f t="shared" si="22"/>
        <v>112343.49385242919</v>
      </c>
      <c r="H42" s="491">
        <f t="shared" si="23"/>
        <v>112343.49385242919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631688.9665392912</v>
      </c>
      <c r="E43" s="522">
        <f>IF(+I14&lt;F42,I14,D43)</f>
        <v>39114.690476190473</v>
      </c>
      <c r="F43" s="523">
        <f t="shared" si="21"/>
        <v>592574.27606310067</v>
      </c>
      <c r="G43" s="524">
        <f t="shared" si="22"/>
        <v>107945.27780697311</v>
      </c>
      <c r="H43" s="491">
        <f t="shared" si="23"/>
        <v>107945.27780697311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592574.27606310067</v>
      </c>
      <c r="E44" s="522">
        <f>IF(+I14&lt;F43,I14,D44)</f>
        <v>39114.690476190473</v>
      </c>
      <c r="F44" s="523">
        <f t="shared" si="21"/>
        <v>553459.58558691014</v>
      </c>
      <c r="G44" s="524">
        <f t="shared" si="22"/>
        <v>103547.06176151705</v>
      </c>
      <c r="H44" s="491">
        <f t="shared" si="23"/>
        <v>103547.06176151705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553459.58558691014</v>
      </c>
      <c r="E45" s="522">
        <f>IF(+I14&lt;F44,I14,D45)</f>
        <v>39114.690476190473</v>
      </c>
      <c r="F45" s="523">
        <f t="shared" si="21"/>
        <v>514344.89511071966</v>
      </c>
      <c r="G45" s="524">
        <f t="shared" si="22"/>
        <v>99148.845716060954</v>
      </c>
      <c r="H45" s="491">
        <f t="shared" si="23"/>
        <v>99148.845716060954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514344.89511071966</v>
      </c>
      <c r="E46" s="522">
        <f>IF(+I14&lt;F45,I14,D46)</f>
        <v>39114.690476190473</v>
      </c>
      <c r="F46" s="523">
        <f t="shared" si="21"/>
        <v>475230.20463452919</v>
      </c>
      <c r="G46" s="524">
        <f t="shared" si="22"/>
        <v>94750.629670604889</v>
      </c>
      <c r="H46" s="491">
        <f t="shared" si="23"/>
        <v>94750.629670604889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475230.20463452919</v>
      </c>
      <c r="E47" s="522">
        <f>IF(+I14&lt;F46,I14,D47)</f>
        <v>39114.690476190473</v>
      </c>
      <c r="F47" s="523">
        <f t="shared" si="21"/>
        <v>436115.51415833872</v>
      </c>
      <c r="G47" s="524">
        <f t="shared" si="22"/>
        <v>90352.413625148823</v>
      </c>
      <c r="H47" s="491">
        <f t="shared" si="23"/>
        <v>90352.413625148823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436115.51415833872</v>
      </c>
      <c r="E48" s="522">
        <f>IF(+I14&lt;F47,I14,D48)</f>
        <v>39114.690476190473</v>
      </c>
      <c r="F48" s="523">
        <f t="shared" si="21"/>
        <v>397000.82368214824</v>
      </c>
      <c r="G48" s="524">
        <f t="shared" si="22"/>
        <v>85954.197579692744</v>
      </c>
      <c r="H48" s="491">
        <f t="shared" si="23"/>
        <v>85954.197579692744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397000.82368214824</v>
      </c>
      <c r="E49" s="522">
        <f>IF(+I14&lt;F48,I14,D49)</f>
        <v>39114.690476190473</v>
      </c>
      <c r="F49" s="523">
        <f t="shared" ref="F49:F72" si="24">+D49-E49</f>
        <v>357886.13320595777</v>
      </c>
      <c r="G49" s="524">
        <f t="shared" si="22"/>
        <v>81555.981534236664</v>
      </c>
      <c r="H49" s="491">
        <f t="shared" si="23"/>
        <v>81555.981534236664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357886.13320595777</v>
      </c>
      <c r="E50" s="522">
        <f>IF(+I14&lt;F49,I14,D50)</f>
        <v>39114.690476190473</v>
      </c>
      <c r="F50" s="523">
        <f t="shared" si="24"/>
        <v>318771.4427297673</v>
      </c>
      <c r="G50" s="524">
        <f t="shared" si="22"/>
        <v>77157.765488780598</v>
      </c>
      <c r="H50" s="491">
        <f t="shared" si="23"/>
        <v>77157.765488780598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318771.4427297673</v>
      </c>
      <c r="E51" s="522">
        <f>IF(+I14&lt;F50,I14,D51)</f>
        <v>39114.690476190473</v>
      </c>
      <c r="F51" s="523">
        <f t="shared" si="24"/>
        <v>279656.75225357682</v>
      </c>
      <c r="G51" s="524">
        <f t="shared" si="22"/>
        <v>72759.549443324519</v>
      </c>
      <c r="H51" s="491">
        <f t="shared" si="23"/>
        <v>72759.549443324519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279656.75225357682</v>
      </c>
      <c r="E52" s="522">
        <f>IF(+I14&lt;F51,I14,D52)</f>
        <v>39114.690476190473</v>
      </c>
      <c r="F52" s="523">
        <f t="shared" si="24"/>
        <v>240542.06177738635</v>
      </c>
      <c r="G52" s="524">
        <f t="shared" si="22"/>
        <v>68361.333397868453</v>
      </c>
      <c r="H52" s="491">
        <f t="shared" si="23"/>
        <v>68361.333397868453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240542.06177738635</v>
      </c>
      <c r="E53" s="522">
        <f>IF(+I14&lt;F52,I14,D53)</f>
        <v>39114.690476190473</v>
      </c>
      <c r="F53" s="523">
        <f t="shared" si="24"/>
        <v>201427.37130119588</v>
      </c>
      <c r="G53" s="524">
        <f t="shared" si="22"/>
        <v>63963.117352412373</v>
      </c>
      <c r="H53" s="491">
        <f t="shared" si="23"/>
        <v>63963.117352412373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201427.37130119588</v>
      </c>
      <c r="E54" s="522">
        <f>IF(+I14&lt;F53,I14,D54)</f>
        <v>39114.690476190473</v>
      </c>
      <c r="F54" s="523">
        <f t="shared" si="24"/>
        <v>162312.6808250054</v>
      </c>
      <c r="G54" s="524">
        <f t="shared" si="22"/>
        <v>59564.901306956308</v>
      </c>
      <c r="H54" s="491">
        <f t="shared" si="23"/>
        <v>59564.901306956308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162312.6808250054</v>
      </c>
      <c r="E55" s="522">
        <f>IF(+I14&lt;F54,I14,D55)</f>
        <v>39114.690476190473</v>
      </c>
      <c r="F55" s="523">
        <f t="shared" si="24"/>
        <v>123197.99034881493</v>
      </c>
      <c r="G55" s="524">
        <f t="shared" si="22"/>
        <v>55166.685261500228</v>
      </c>
      <c r="H55" s="491">
        <f t="shared" si="23"/>
        <v>55166.685261500228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123197.99034881493</v>
      </c>
      <c r="E56" s="522">
        <f>IF(+I14&lt;F55,I14,D56)</f>
        <v>39114.690476190473</v>
      </c>
      <c r="F56" s="523">
        <f t="shared" si="24"/>
        <v>84083.299872624455</v>
      </c>
      <c r="G56" s="524">
        <f t="shared" ref="G56:G72" si="29">+I$12*((D56+F56)/2)+E56</f>
        <v>50768.469216044155</v>
      </c>
      <c r="H56" s="491">
        <f t="shared" ref="H56:H72" si="30">+I$13*((D56+F56)/2)+E56</f>
        <v>50768.469216044155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84083.299872624455</v>
      </c>
      <c r="E57" s="522">
        <f>IF(+I14&lt;F56,I14,D57)</f>
        <v>39114.690476190473</v>
      </c>
      <c r="F57" s="523">
        <f t="shared" si="24"/>
        <v>44968.609396433982</v>
      </c>
      <c r="G57" s="524">
        <f t="shared" si="29"/>
        <v>46370.253170588083</v>
      </c>
      <c r="H57" s="491">
        <f t="shared" si="30"/>
        <v>46370.253170588083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44968.609396433982</v>
      </c>
      <c r="E58" s="522">
        <f>IF(+I14&lt;F57,I14,D58)</f>
        <v>39114.690476190473</v>
      </c>
      <c r="F58" s="523">
        <f t="shared" si="24"/>
        <v>5853.9189202435082</v>
      </c>
      <c r="G58" s="524">
        <f t="shared" si="29"/>
        <v>41972.03712513201</v>
      </c>
      <c r="H58" s="491">
        <f t="shared" si="30"/>
        <v>41972.03712513201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5853.9189202435082</v>
      </c>
      <c r="E59" s="522">
        <f>IF(+I14&lt;F58,I14,D59)</f>
        <v>5853.9189202435082</v>
      </c>
      <c r="F59" s="523">
        <f t="shared" si="24"/>
        <v>0</v>
      </c>
      <c r="G59" s="524">
        <f t="shared" si="29"/>
        <v>6183.0382333502585</v>
      </c>
      <c r="H59" s="491">
        <f t="shared" si="30"/>
        <v>6183.0382333502585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9"/>
        <v>0</v>
      </c>
      <c r="H60" s="491">
        <f t="shared" si="30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9"/>
        <v>0</v>
      </c>
      <c r="H61" s="491">
        <f t="shared" si="30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9"/>
        <v>0</v>
      </c>
      <c r="H62" s="491">
        <f t="shared" si="30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9"/>
        <v>0</v>
      </c>
      <c r="H63" s="491">
        <f t="shared" si="30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9"/>
        <v>0</v>
      </c>
      <c r="H64" s="491">
        <f t="shared" si="30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9"/>
        <v>0</v>
      </c>
      <c r="H65" s="491">
        <f t="shared" si="30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9"/>
        <v>0</v>
      </c>
      <c r="H66" s="491">
        <f t="shared" si="30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9"/>
        <v>0</v>
      </c>
      <c r="H67" s="491">
        <f t="shared" si="30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9"/>
        <v>0</v>
      </c>
      <c r="H68" s="491">
        <f t="shared" si="30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9"/>
        <v>0</v>
      </c>
      <c r="H69" s="491">
        <f t="shared" si="30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9"/>
        <v>0</v>
      </c>
      <c r="H70" s="491">
        <f t="shared" si="30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9"/>
        <v>0</v>
      </c>
      <c r="H71" s="491">
        <f t="shared" si="30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9"/>
        <v>0</v>
      </c>
      <c r="H72" s="471">
        <f t="shared" si="30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5986691.9476427976</v>
      </c>
      <c r="H73" s="375">
        <f>SUM(H17:H72)</f>
        <v>5986691.9476427976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180679.34375469992</v>
      </c>
      <c r="N87" s="546">
        <f>IF(J92&lt;D11,0,VLOOKUP(J92,C17:O72,11))</f>
        <v>180679.34375469992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177514.07653301622</v>
      </c>
      <c r="N88" s="550">
        <f>IF(J92&lt;D11,0,VLOOKUP(J92,C99:P154,7))</f>
        <v>177514.07653301622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-3165.2672216836945</v>
      </c>
      <c r="N89" s="555">
        <f>+N88-N87</f>
        <v>-3165.2672216836945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1642817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37336.75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31">+I99-H99</f>
        <v>0</v>
      </c>
      <c r="K99" s="514"/>
      <c r="L99" s="512">
        <f t="shared" ref="L99:L104" si="32">H99</f>
        <v>150889.3151810994</v>
      </c>
      <c r="M99" s="597">
        <f t="shared" ref="M99:M130" si="33">IF(L99&lt;&gt;0,+H99-L99,0)</f>
        <v>0</v>
      </c>
      <c r="N99" s="512">
        <f t="shared" ref="N99:N104" si="34">I99</f>
        <v>150889.3151810994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31"/>
        <v>0</v>
      </c>
      <c r="K100" s="514"/>
      <c r="L100" s="518">
        <f t="shared" si="32"/>
        <v>279605.22250297031</v>
      </c>
      <c r="M100" s="519">
        <f t="shared" si="33"/>
        <v>0</v>
      </c>
      <c r="N100" s="518">
        <f t="shared" si="34"/>
        <v>279605.22250297031</v>
      </c>
      <c r="O100" s="514">
        <f t="shared" si="35"/>
        <v>0</v>
      </c>
      <c r="P100" s="514">
        <f t="shared" si="36"/>
        <v>0</v>
      </c>
      <c r="Q100" s="269"/>
    </row>
    <row r="101" spans="1:17" ht="12.5">
      <c r="B101" s="195" t="str">
        <f t="shared" ref="B101:B154" si="37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31"/>
        <v>0</v>
      </c>
      <c r="K101" s="514"/>
      <c r="L101" s="518">
        <f t="shared" si="32"/>
        <v>268701.81510397862</v>
      </c>
      <c r="M101" s="519">
        <f t="shared" si="33"/>
        <v>0</v>
      </c>
      <c r="N101" s="518">
        <f t="shared" si="34"/>
        <v>268701.81510397862</v>
      </c>
      <c r="O101" s="514">
        <f t="shared" si="35"/>
        <v>0</v>
      </c>
      <c r="P101" s="514">
        <f t="shared" si="36"/>
        <v>0</v>
      </c>
      <c r="Q101" s="269"/>
    </row>
    <row r="102" spans="1:17" ht="12.5">
      <c r="B102" s="195" t="str">
        <f t="shared" si="37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31"/>
        <v>0</v>
      </c>
      <c r="K102" s="514"/>
      <c r="L102" s="518">
        <f t="shared" si="32"/>
        <v>244907.54496972694</v>
      </c>
      <c r="M102" s="519">
        <f t="shared" ref="M102:M107" si="38">IF(L102&lt;&gt;0,+H102-L102,0)</f>
        <v>0</v>
      </c>
      <c r="N102" s="518">
        <f t="shared" si="34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7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32"/>
        <v>241172.88194864732</v>
      </c>
      <c r="M103" s="519">
        <f t="shared" si="38"/>
        <v>0</v>
      </c>
      <c r="N103" s="518">
        <f t="shared" si="34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31"/>
        <v>0</v>
      </c>
      <c r="K104" s="514"/>
      <c r="L104" s="518">
        <f t="shared" si="32"/>
        <v>229842.75353448547</v>
      </c>
      <c r="M104" s="519">
        <f t="shared" si="38"/>
        <v>0</v>
      </c>
      <c r="N104" s="518">
        <f t="shared" si="34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31"/>
        <v>0</v>
      </c>
      <c r="K105" s="514"/>
      <c r="L105" s="518">
        <f t="shared" ref="L105:L110" si="39">H105</f>
        <v>217050.16721338526</v>
      </c>
      <c r="M105" s="519">
        <f t="shared" si="38"/>
        <v>0</v>
      </c>
      <c r="N105" s="518">
        <f t="shared" ref="N105:N110" si="40"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7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31"/>
        <v>0</v>
      </c>
      <c r="K106" s="514"/>
      <c r="L106" s="518">
        <f t="shared" si="39"/>
        <v>205545.67397661868</v>
      </c>
      <c r="M106" s="519">
        <f t="shared" si="38"/>
        <v>0</v>
      </c>
      <c r="N106" s="518">
        <f t="shared" si="40"/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31"/>
        <v>0</v>
      </c>
      <c r="K107" s="514"/>
      <c r="L107" s="518">
        <f t="shared" si="39"/>
        <v>179675.39820677435</v>
      </c>
      <c r="M107" s="519">
        <f t="shared" si="38"/>
        <v>0</v>
      </c>
      <c r="N107" s="518">
        <f t="shared" si="40"/>
        <v>179675.39820677435</v>
      </c>
      <c r="O107" s="514">
        <f t="shared" si="35"/>
        <v>0</v>
      </c>
      <c r="P107" s="514">
        <f t="shared" si="36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31"/>
        <v>0</v>
      </c>
      <c r="K108" s="514"/>
      <c r="L108" s="518">
        <f t="shared" si="39"/>
        <v>176538.85816269691</v>
      </c>
      <c r="M108" s="519">
        <f t="shared" ref="M108" si="41">IF(L108&lt;&gt;0,+H108-L108,0)</f>
        <v>0</v>
      </c>
      <c r="N108" s="518">
        <f t="shared" si="40"/>
        <v>176538.85816269691</v>
      </c>
      <c r="O108" s="514">
        <f t="shared" si="35"/>
        <v>0</v>
      </c>
      <c r="P108" s="514">
        <f t="shared" si="36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31"/>
        <v>0</v>
      </c>
      <c r="K109" s="514"/>
      <c r="L109" s="518">
        <f t="shared" si="39"/>
        <v>173978.90382541961</v>
      </c>
      <c r="M109" s="519">
        <f t="shared" ref="M109" si="42">IF(L109&lt;&gt;0,+H109-L109,0)</f>
        <v>0</v>
      </c>
      <c r="N109" s="518">
        <f t="shared" si="40"/>
        <v>173978.90382541961</v>
      </c>
      <c r="O109" s="514">
        <f t="shared" si="35"/>
        <v>0</v>
      </c>
      <c r="P109" s="514">
        <f t="shared" si="36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2021</v>
      </c>
      <c r="D110" s="508">
        <v>1234132.4249790667</v>
      </c>
      <c r="E110" s="516">
        <v>40068.707317073167</v>
      </c>
      <c r="F110" s="515">
        <v>1194063.7176619936</v>
      </c>
      <c r="G110" s="515">
        <v>1214098.07132053</v>
      </c>
      <c r="H110" s="516">
        <v>177886.11062251645</v>
      </c>
      <c r="I110" s="510">
        <v>177886.11062251645</v>
      </c>
      <c r="J110" s="514">
        <f t="shared" si="31"/>
        <v>0</v>
      </c>
      <c r="K110" s="514"/>
      <c r="L110" s="518">
        <f t="shared" si="39"/>
        <v>177886.11062251645</v>
      </c>
      <c r="M110" s="519">
        <f t="shared" ref="M110" si="43">IF(L110&lt;&gt;0,+H110-L110,0)</f>
        <v>0</v>
      </c>
      <c r="N110" s="518">
        <f t="shared" si="40"/>
        <v>177886.11062251645</v>
      </c>
      <c r="O110" s="514">
        <f t="shared" si="35"/>
        <v>0</v>
      </c>
      <c r="P110" s="514">
        <f t="shared" si="36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2022</v>
      </c>
      <c r="D111" s="508">
        <v>1194063.7176619936</v>
      </c>
      <c r="E111" s="516">
        <v>39114.690476190473</v>
      </c>
      <c r="F111" s="515">
        <v>1154949.027185803</v>
      </c>
      <c r="G111" s="515">
        <v>1174506.3724238984</v>
      </c>
      <c r="H111" s="516">
        <v>177069.67562066831</v>
      </c>
      <c r="I111" s="510">
        <v>177069.67562066831</v>
      </c>
      <c r="J111" s="514">
        <f t="shared" si="31"/>
        <v>0</v>
      </c>
      <c r="K111" s="514"/>
      <c r="L111" s="518">
        <f t="shared" ref="L111" si="44">H111</f>
        <v>177069.67562066831</v>
      </c>
      <c r="M111" s="519">
        <f t="shared" ref="M111" si="45">IF(L111&lt;&gt;0,+H111-L111,0)</f>
        <v>0</v>
      </c>
      <c r="N111" s="518">
        <f t="shared" ref="N111" si="46">I111</f>
        <v>177069.67562066831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2023</v>
      </c>
      <c r="D112" s="374">
        <f>IF(F111+SUM(E$99:E111)=D$92,F111,D$92-SUM(E$99:E111))</f>
        <v>1154949.027185803</v>
      </c>
      <c r="E112" s="522">
        <f>IF(+J96&lt;F111,J96,D112)</f>
        <v>37336.75</v>
      </c>
      <c r="F112" s="523">
        <f t="shared" ref="F112:F131" si="49">+D112-E112</f>
        <v>1117612.277185803</v>
      </c>
      <c r="G112" s="523">
        <f t="shared" ref="G112:G130" si="50">+(F112+D112)/2</f>
        <v>1136280.652185803</v>
      </c>
      <c r="H112" s="526">
        <f t="shared" ref="H112:H130" si="51">+J$94*G112+E112</f>
        <v>177514.07653301622</v>
      </c>
      <c r="I112" s="577">
        <f t="shared" ref="I112:I130" si="52">+J$95*G112+E112</f>
        <v>177514.07653301622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 ht="12.5">
      <c r="B113" s="195" t="str">
        <f t="shared" si="37"/>
        <v/>
      </c>
      <c r="C113" s="507">
        <f>IF(D93="","-",+C112+1)</f>
        <v>2024</v>
      </c>
      <c r="D113" s="374">
        <f>IF(F112+SUM(E$99:E112)=D$92,F112,D$92-SUM(E$99:E112))</f>
        <v>1117612.277185803</v>
      </c>
      <c r="E113" s="522">
        <f>IF(+J96&lt;F112,J96,D113)</f>
        <v>37336.75</v>
      </c>
      <c r="F113" s="523">
        <f t="shared" si="49"/>
        <v>1080275.527185803</v>
      </c>
      <c r="G113" s="523">
        <f t="shared" si="50"/>
        <v>1098943.902185803</v>
      </c>
      <c r="H113" s="526">
        <f t="shared" si="51"/>
        <v>172908.02627037762</v>
      </c>
      <c r="I113" s="577">
        <f t="shared" si="52"/>
        <v>172908.02627037762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2025</v>
      </c>
      <c r="D114" s="374">
        <f>IF(F113+SUM(E$99:E113)=D$92,F113,D$92-SUM(E$99:E113))</f>
        <v>1080275.527185803</v>
      </c>
      <c r="E114" s="522">
        <f>IF(+J96&lt;F113,J96,D114)</f>
        <v>37336.75</v>
      </c>
      <c r="F114" s="523">
        <f t="shared" si="49"/>
        <v>1042938.777185803</v>
      </c>
      <c r="G114" s="523">
        <f t="shared" si="50"/>
        <v>1061607.152185803</v>
      </c>
      <c r="H114" s="526">
        <f t="shared" si="51"/>
        <v>168301.97600773899</v>
      </c>
      <c r="I114" s="577">
        <f t="shared" si="52"/>
        <v>168301.97600773899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 ht="12.5">
      <c r="B115" s="195" t="str">
        <f t="shared" si="37"/>
        <v/>
      </c>
      <c r="C115" s="507">
        <f>IF(D93="","-",+C114+1)</f>
        <v>2026</v>
      </c>
      <c r="D115" s="374">
        <f>IF(F114+SUM(E$99:E114)=D$92,F114,D$92-SUM(E$99:E114))</f>
        <v>1042938.777185803</v>
      </c>
      <c r="E115" s="522">
        <f>IF(+J96&lt;F114,J96,D115)</f>
        <v>37336.75</v>
      </c>
      <c r="F115" s="523">
        <f t="shared" si="49"/>
        <v>1005602.027185803</v>
      </c>
      <c r="G115" s="523">
        <f t="shared" si="50"/>
        <v>1024270.402185803</v>
      </c>
      <c r="H115" s="526">
        <f t="shared" si="51"/>
        <v>163695.92574510039</v>
      </c>
      <c r="I115" s="577">
        <f t="shared" si="52"/>
        <v>163695.92574510039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2027</v>
      </c>
      <c r="D116" s="374">
        <f>IF(F115+SUM(E$99:E115)=D$92,F115,D$92-SUM(E$99:E115))</f>
        <v>1005602.027185803</v>
      </c>
      <c r="E116" s="522">
        <f>IF(+J96&lt;F115,J96,D116)</f>
        <v>37336.75</v>
      </c>
      <c r="F116" s="523">
        <f t="shared" si="49"/>
        <v>968265.27718580305</v>
      </c>
      <c r="G116" s="523">
        <f t="shared" si="50"/>
        <v>986933.65218580305</v>
      </c>
      <c r="H116" s="526">
        <f t="shared" si="51"/>
        <v>159089.87548246176</v>
      </c>
      <c r="I116" s="577">
        <f t="shared" si="52"/>
        <v>159089.87548246176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2028</v>
      </c>
      <c r="D117" s="374">
        <f>IF(F116+SUM(E$99:E116)=D$92,F116,D$92-SUM(E$99:E116))</f>
        <v>968265.27718580305</v>
      </c>
      <c r="E117" s="522">
        <f>IF(+J96&lt;F116,J96,D117)</f>
        <v>37336.75</v>
      </c>
      <c r="F117" s="523">
        <f t="shared" si="49"/>
        <v>930928.52718580305</v>
      </c>
      <c r="G117" s="523">
        <f t="shared" si="50"/>
        <v>949596.90218580305</v>
      </c>
      <c r="H117" s="526">
        <f t="shared" si="51"/>
        <v>154483.82521982316</v>
      </c>
      <c r="I117" s="577">
        <f t="shared" si="52"/>
        <v>154483.82521982316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2029</v>
      </c>
      <c r="D118" s="374">
        <f>IF(F117+SUM(E$99:E117)=D$92,F117,D$92-SUM(E$99:E117))</f>
        <v>930928.52718580305</v>
      </c>
      <c r="E118" s="522">
        <f>IF(+J96&lt;F117,J96,D118)</f>
        <v>37336.75</v>
      </c>
      <c r="F118" s="523">
        <f t="shared" si="49"/>
        <v>893591.77718580305</v>
      </c>
      <c r="G118" s="523">
        <f t="shared" si="50"/>
        <v>912260.15218580305</v>
      </c>
      <c r="H118" s="526">
        <f t="shared" si="51"/>
        <v>149877.77495718456</v>
      </c>
      <c r="I118" s="577">
        <f t="shared" si="52"/>
        <v>149877.77495718456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2030</v>
      </c>
      <c r="D119" s="374">
        <f>IF(F118+SUM(E$99:E118)=D$92,F118,D$92-SUM(E$99:E118))</f>
        <v>893591.77718580305</v>
      </c>
      <c r="E119" s="522">
        <f>IF(+J96&lt;F118,J96,D119)</f>
        <v>37336.75</v>
      </c>
      <c r="F119" s="523">
        <f t="shared" si="49"/>
        <v>856255.02718580305</v>
      </c>
      <c r="G119" s="523">
        <f t="shared" si="50"/>
        <v>874923.40218580305</v>
      </c>
      <c r="H119" s="526">
        <f t="shared" si="51"/>
        <v>145271.72469454593</v>
      </c>
      <c r="I119" s="577">
        <f t="shared" si="52"/>
        <v>145271.72469454593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2031</v>
      </c>
      <c r="D120" s="374">
        <f>IF(F119+SUM(E$99:E119)=D$92,F119,D$92-SUM(E$99:E119))</f>
        <v>856255.02718580305</v>
      </c>
      <c r="E120" s="522">
        <f>IF(+J96&lt;F119,J96,D120)</f>
        <v>37336.75</v>
      </c>
      <c r="F120" s="523">
        <f t="shared" si="49"/>
        <v>818918.27718580305</v>
      </c>
      <c r="G120" s="523">
        <f t="shared" si="50"/>
        <v>837586.65218580305</v>
      </c>
      <c r="H120" s="526">
        <f t="shared" si="51"/>
        <v>140665.6744319073</v>
      </c>
      <c r="I120" s="577">
        <f t="shared" si="52"/>
        <v>140665.6744319073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2032</v>
      </c>
      <c r="D121" s="374">
        <f>IF(F120+SUM(E$99:E120)=D$92,F120,D$92-SUM(E$99:E120))</f>
        <v>818918.27718580305</v>
      </c>
      <c r="E121" s="522">
        <f>IF(+J96&lt;F120,J96,D121)</f>
        <v>37336.75</v>
      </c>
      <c r="F121" s="523">
        <f t="shared" si="49"/>
        <v>781581.52718580305</v>
      </c>
      <c r="G121" s="523">
        <f t="shared" si="50"/>
        <v>800249.90218580305</v>
      </c>
      <c r="H121" s="526">
        <f t="shared" si="51"/>
        <v>136059.6241692687</v>
      </c>
      <c r="I121" s="577">
        <f t="shared" si="52"/>
        <v>136059.6241692687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2033</v>
      </c>
      <c r="D122" s="374">
        <f>IF(F121+SUM(E$99:E121)=D$92,F121,D$92-SUM(E$99:E121))</f>
        <v>781581.52718580305</v>
      </c>
      <c r="E122" s="522">
        <f>IF(+J96&lt;F121,J96,D122)</f>
        <v>37336.75</v>
      </c>
      <c r="F122" s="523">
        <f t="shared" si="49"/>
        <v>744244.77718580305</v>
      </c>
      <c r="G122" s="523">
        <f t="shared" si="50"/>
        <v>762913.15218580305</v>
      </c>
      <c r="H122" s="526">
        <f t="shared" si="51"/>
        <v>131453.5739066301</v>
      </c>
      <c r="I122" s="577">
        <f t="shared" si="52"/>
        <v>131453.5739066301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2034</v>
      </c>
      <c r="D123" s="374">
        <f>IF(F122+SUM(E$99:E122)=D$92,F122,D$92-SUM(E$99:E122))</f>
        <v>744244.77718580305</v>
      </c>
      <c r="E123" s="522">
        <f>IF(+J96&lt;F122,J96,D123)</f>
        <v>37336.75</v>
      </c>
      <c r="F123" s="523">
        <f t="shared" si="49"/>
        <v>706908.02718580305</v>
      </c>
      <c r="G123" s="523">
        <f t="shared" si="50"/>
        <v>725576.40218580305</v>
      </c>
      <c r="H123" s="526">
        <f t="shared" si="51"/>
        <v>126847.52364399147</v>
      </c>
      <c r="I123" s="577">
        <f t="shared" si="52"/>
        <v>126847.52364399147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2035</v>
      </c>
      <c r="D124" s="374">
        <f>IF(F123+SUM(E$99:E123)=D$92,F123,D$92-SUM(E$99:E123))</f>
        <v>706908.02718580305</v>
      </c>
      <c r="E124" s="522">
        <f>IF(+J96&lt;F123,J96,D124)</f>
        <v>37336.75</v>
      </c>
      <c r="F124" s="523">
        <f t="shared" si="49"/>
        <v>669571.27718580305</v>
      </c>
      <c r="G124" s="523">
        <f t="shared" si="50"/>
        <v>688239.65218580305</v>
      </c>
      <c r="H124" s="526">
        <f t="shared" si="51"/>
        <v>122241.47338135286</v>
      </c>
      <c r="I124" s="577">
        <f t="shared" si="52"/>
        <v>122241.47338135286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2036</v>
      </c>
      <c r="D125" s="374">
        <f>IF(F124+SUM(E$99:E124)=D$92,F124,D$92-SUM(E$99:E124))</f>
        <v>669571.27718580305</v>
      </c>
      <c r="E125" s="522">
        <f>IF(+J96&lt;F124,J96,D125)</f>
        <v>37336.75</v>
      </c>
      <c r="F125" s="523">
        <f t="shared" si="49"/>
        <v>632234.52718580305</v>
      </c>
      <c r="G125" s="523">
        <f t="shared" si="50"/>
        <v>650902.90218580305</v>
      </c>
      <c r="H125" s="526">
        <f t="shared" si="51"/>
        <v>117635.42311871424</v>
      </c>
      <c r="I125" s="577">
        <f t="shared" si="52"/>
        <v>117635.42311871424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2037</v>
      </c>
      <c r="D126" s="374">
        <f>IF(F125+SUM(E$99:E125)=D$92,F125,D$92-SUM(E$99:E125))</f>
        <v>632234.52718580305</v>
      </c>
      <c r="E126" s="522">
        <f>IF(+J96&lt;F125,J96,D126)</f>
        <v>37336.75</v>
      </c>
      <c r="F126" s="523">
        <f t="shared" si="49"/>
        <v>594897.77718580305</v>
      </c>
      <c r="G126" s="523">
        <f t="shared" si="50"/>
        <v>613566.15218580305</v>
      </c>
      <c r="H126" s="526">
        <f t="shared" si="51"/>
        <v>113029.37285607563</v>
      </c>
      <c r="I126" s="577">
        <f t="shared" si="52"/>
        <v>113029.37285607563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2038</v>
      </c>
      <c r="D127" s="374">
        <f>IF(F126+SUM(E$99:E126)=D$92,F126,D$92-SUM(E$99:E126))</f>
        <v>594897.77718580305</v>
      </c>
      <c r="E127" s="522">
        <f>IF(+J96&lt;F126,J96,D127)</f>
        <v>37336.75</v>
      </c>
      <c r="F127" s="523">
        <f t="shared" si="49"/>
        <v>557561.02718580305</v>
      </c>
      <c r="G127" s="523">
        <f t="shared" si="50"/>
        <v>576229.40218580305</v>
      </c>
      <c r="H127" s="526">
        <f t="shared" si="51"/>
        <v>108423.32259343701</v>
      </c>
      <c r="I127" s="577">
        <f t="shared" si="52"/>
        <v>108423.32259343701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2039</v>
      </c>
      <c r="D128" s="374">
        <f>IF(F127+SUM(E$99:E127)=D$92,F127,D$92-SUM(E$99:E127))</f>
        <v>557561.02718580305</v>
      </c>
      <c r="E128" s="522">
        <f>IF(+J96&lt;F127,J96,D128)</f>
        <v>37336.75</v>
      </c>
      <c r="F128" s="523">
        <f t="shared" si="49"/>
        <v>520224.27718580305</v>
      </c>
      <c r="G128" s="523">
        <f t="shared" si="50"/>
        <v>538892.65218580305</v>
      </c>
      <c r="H128" s="526">
        <f t="shared" si="51"/>
        <v>103817.27233079841</v>
      </c>
      <c r="I128" s="577">
        <f t="shared" si="52"/>
        <v>103817.27233079841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2040</v>
      </c>
      <c r="D129" s="374">
        <f>IF(F128+SUM(E$99:E128)=D$92,F128,D$92-SUM(E$99:E128))</f>
        <v>520224.27718580305</v>
      </c>
      <c r="E129" s="522">
        <f>IF(+J96&lt;F128,J96,D129)</f>
        <v>37336.75</v>
      </c>
      <c r="F129" s="523">
        <f t="shared" si="49"/>
        <v>482887.52718580305</v>
      </c>
      <c r="G129" s="523">
        <f t="shared" si="50"/>
        <v>501555.90218580305</v>
      </c>
      <c r="H129" s="526">
        <f t="shared" si="51"/>
        <v>99211.222068159783</v>
      </c>
      <c r="I129" s="577">
        <f t="shared" si="52"/>
        <v>99211.222068159783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2041</v>
      </c>
      <c r="D130" s="374">
        <f>IF(F129+SUM(E$99:E129)=D$92,F129,D$92-SUM(E$99:E129))</f>
        <v>482887.52718580305</v>
      </c>
      <c r="E130" s="522">
        <f>IF(+J96&lt;F129,J96,D130)</f>
        <v>37336.75</v>
      </c>
      <c r="F130" s="523">
        <f t="shared" si="49"/>
        <v>445550.77718580305</v>
      </c>
      <c r="G130" s="523">
        <f t="shared" si="50"/>
        <v>464219.15218580305</v>
      </c>
      <c r="H130" s="526">
        <f t="shared" si="51"/>
        <v>94605.171805521182</v>
      </c>
      <c r="I130" s="577">
        <f t="shared" si="52"/>
        <v>94605.171805521182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2042</v>
      </c>
      <c r="D131" s="374">
        <f>IF(F130+SUM(E$99:E130)=D$92,F130,D$92-SUM(E$99:E130))</f>
        <v>445550.77718580305</v>
      </c>
      <c r="E131" s="522">
        <f>IF(+J96&lt;F130,J96,D131)</f>
        <v>37336.75</v>
      </c>
      <c r="F131" s="523">
        <f t="shared" si="49"/>
        <v>408214.02718580305</v>
      </c>
      <c r="G131" s="523">
        <f t="shared" ref="G131:G154" si="53">+(F131+D131)/2</f>
        <v>426882.40218580305</v>
      </c>
      <c r="H131" s="526">
        <f t="shared" ref="H131:H154" si="54">+J$94*G131+E131</f>
        <v>89999.121542882567</v>
      </c>
      <c r="I131" s="577">
        <f t="shared" ref="I131:I154" si="55">+J$95*G131+E131</f>
        <v>89999.121542882567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2043</v>
      </c>
      <c r="D132" s="374">
        <f>IF(F131+SUM(E$99:E131)=D$92,F131,D$92-SUM(E$99:E131))</f>
        <v>408214.02718580305</v>
      </c>
      <c r="E132" s="522">
        <f>IF(+J96&lt;F131,J96,D132)</f>
        <v>37336.75</v>
      </c>
      <c r="F132" s="523">
        <f t="shared" ref="F132:F154" si="60">+D132-E132</f>
        <v>370877.27718580305</v>
      </c>
      <c r="G132" s="523">
        <f t="shared" si="53"/>
        <v>389545.65218580305</v>
      </c>
      <c r="H132" s="526">
        <f t="shared" si="54"/>
        <v>85393.071280243952</v>
      </c>
      <c r="I132" s="577">
        <f t="shared" si="55"/>
        <v>85393.071280243952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2044</v>
      </c>
      <c r="D133" s="374">
        <f>IF(F132+SUM(E$99:E132)=D$92,F132,D$92-SUM(E$99:E132))</f>
        <v>370877.27718580305</v>
      </c>
      <c r="E133" s="522">
        <f>IF(+J96&lt;F132,J96,D133)</f>
        <v>37336.75</v>
      </c>
      <c r="F133" s="523">
        <f t="shared" si="60"/>
        <v>333540.52718580305</v>
      </c>
      <c r="G133" s="523">
        <f t="shared" si="53"/>
        <v>352208.90218580305</v>
      </c>
      <c r="H133" s="526">
        <f t="shared" si="54"/>
        <v>80787.021017605337</v>
      </c>
      <c r="I133" s="577">
        <f t="shared" si="55"/>
        <v>80787.021017605337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2045</v>
      </c>
      <c r="D134" s="374">
        <f>IF(F133+SUM(E$99:E133)=D$92,F133,D$92-SUM(E$99:E133))</f>
        <v>333540.52718580305</v>
      </c>
      <c r="E134" s="522">
        <f>IF(+J96&lt;F133,J96,D134)</f>
        <v>37336.75</v>
      </c>
      <c r="F134" s="523">
        <f t="shared" si="60"/>
        <v>296203.77718580305</v>
      </c>
      <c r="G134" s="523">
        <f t="shared" si="53"/>
        <v>314872.15218580305</v>
      </c>
      <c r="H134" s="526">
        <f t="shared" si="54"/>
        <v>76180.970754966722</v>
      </c>
      <c r="I134" s="577">
        <f t="shared" si="55"/>
        <v>76180.970754966722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2046</v>
      </c>
      <c r="D135" s="374">
        <f>IF(F134+SUM(E$99:E134)=D$92,F134,D$92-SUM(E$99:E134))</f>
        <v>296203.77718580305</v>
      </c>
      <c r="E135" s="522">
        <f>IF(+J96&lt;F134,J96,D135)</f>
        <v>37336.75</v>
      </c>
      <c r="F135" s="523">
        <f t="shared" si="60"/>
        <v>258867.02718580305</v>
      </c>
      <c r="G135" s="523">
        <f t="shared" si="53"/>
        <v>277535.40218580305</v>
      </c>
      <c r="H135" s="526">
        <f t="shared" si="54"/>
        <v>71574.920492328107</v>
      </c>
      <c r="I135" s="577">
        <f t="shared" si="55"/>
        <v>71574.920492328107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2047</v>
      </c>
      <c r="D136" s="374">
        <f>IF(F135+SUM(E$99:E135)=D$92,F135,D$92-SUM(E$99:E135))</f>
        <v>258867.02718580305</v>
      </c>
      <c r="E136" s="522">
        <f>IF(+J96&lt;F135,J96,D136)</f>
        <v>37336.75</v>
      </c>
      <c r="F136" s="523">
        <f t="shared" si="60"/>
        <v>221530.27718580305</v>
      </c>
      <c r="G136" s="523">
        <f t="shared" si="53"/>
        <v>240198.65218580305</v>
      </c>
      <c r="H136" s="526">
        <f t="shared" si="54"/>
        <v>66968.870229689492</v>
      </c>
      <c r="I136" s="577">
        <f t="shared" si="55"/>
        <v>66968.870229689492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2048</v>
      </c>
      <c r="D137" s="374">
        <f>IF(F136+SUM(E$99:E136)=D$92,F136,D$92-SUM(E$99:E136))</f>
        <v>221530.27718580305</v>
      </c>
      <c r="E137" s="522">
        <f>IF(+J96&lt;F136,J96,D137)</f>
        <v>37336.75</v>
      </c>
      <c r="F137" s="523">
        <f t="shared" si="60"/>
        <v>184193.52718580305</v>
      </c>
      <c r="G137" s="523">
        <f t="shared" si="53"/>
        <v>202861.90218580305</v>
      </c>
      <c r="H137" s="526">
        <f t="shared" si="54"/>
        <v>62362.819967050877</v>
      </c>
      <c r="I137" s="577">
        <f t="shared" si="55"/>
        <v>62362.819967050877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2049</v>
      </c>
      <c r="D138" s="374">
        <f>IF(F137+SUM(E$99:E137)=D$92,F137,D$92-SUM(E$99:E137))</f>
        <v>184193.52718580305</v>
      </c>
      <c r="E138" s="522">
        <f>IF(+J96&lt;F137,J96,D138)</f>
        <v>37336.75</v>
      </c>
      <c r="F138" s="523">
        <f t="shared" si="60"/>
        <v>146856.77718580305</v>
      </c>
      <c r="G138" s="523">
        <f t="shared" si="53"/>
        <v>165525.15218580305</v>
      </c>
      <c r="H138" s="526">
        <f t="shared" si="54"/>
        <v>57756.769704412261</v>
      </c>
      <c r="I138" s="577">
        <f t="shared" si="55"/>
        <v>57756.769704412261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2050</v>
      </c>
      <c r="D139" s="374">
        <f>IF(F138+SUM(E$99:E138)=D$92,F138,D$92-SUM(E$99:E138))</f>
        <v>146856.77718580305</v>
      </c>
      <c r="E139" s="522">
        <f>IF(+J96&lt;F138,J96,D139)</f>
        <v>37336.75</v>
      </c>
      <c r="F139" s="523">
        <f t="shared" si="60"/>
        <v>109520.02718580305</v>
      </c>
      <c r="G139" s="523">
        <f t="shared" si="53"/>
        <v>128188.40218580305</v>
      </c>
      <c r="H139" s="526">
        <f t="shared" si="54"/>
        <v>53150.719441773654</v>
      </c>
      <c r="I139" s="577">
        <f t="shared" si="55"/>
        <v>53150.719441773654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2051</v>
      </c>
      <c r="D140" s="374">
        <f>IF(F139+SUM(E$99:E139)=D$92,F139,D$92-SUM(E$99:E139))</f>
        <v>109520.02718580305</v>
      </c>
      <c r="E140" s="522">
        <f>IF(+J96&lt;F139,J96,D140)</f>
        <v>37336.75</v>
      </c>
      <c r="F140" s="523">
        <f t="shared" si="60"/>
        <v>72183.277185803046</v>
      </c>
      <c r="G140" s="523">
        <f t="shared" si="53"/>
        <v>90851.652185803046</v>
      </c>
      <c r="H140" s="526">
        <f t="shared" si="54"/>
        <v>48544.669179135039</v>
      </c>
      <c r="I140" s="577">
        <f t="shared" si="55"/>
        <v>48544.669179135039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</row>
    <row r="141" spans="2:17" ht="12.5">
      <c r="B141" s="195" t="str">
        <f t="shared" si="37"/>
        <v/>
      </c>
      <c r="C141" s="507">
        <f>IF(D93="","-",+C140+1)</f>
        <v>2052</v>
      </c>
      <c r="D141" s="374">
        <f>IF(F140+SUM(E$99:E140)=D$92,F140,D$92-SUM(E$99:E140))</f>
        <v>72183.277185803046</v>
      </c>
      <c r="E141" s="522">
        <f>IF(+J96&lt;F140,J96,D141)</f>
        <v>37336.75</v>
      </c>
      <c r="F141" s="523">
        <f t="shared" si="60"/>
        <v>34846.527185803046</v>
      </c>
      <c r="G141" s="523">
        <f t="shared" si="53"/>
        <v>53514.902185803046</v>
      </c>
      <c r="H141" s="526">
        <f t="shared" si="54"/>
        <v>43938.618916496423</v>
      </c>
      <c r="I141" s="577">
        <f t="shared" si="55"/>
        <v>43938.618916496423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2053</v>
      </c>
      <c r="D142" s="374">
        <f>IF(F141+SUM(E$99:E141)=D$92,F141,D$92-SUM(E$99:E141))</f>
        <v>34846.527185803046</v>
      </c>
      <c r="E142" s="522">
        <f>IF(+J96&lt;F141,J96,D142)</f>
        <v>34846.527185803046</v>
      </c>
      <c r="F142" s="523">
        <f t="shared" si="60"/>
        <v>0</v>
      </c>
      <c r="G142" s="523">
        <f t="shared" si="53"/>
        <v>17423.263592901523</v>
      </c>
      <c r="H142" s="526">
        <f t="shared" si="54"/>
        <v>36995.949078391604</v>
      </c>
      <c r="I142" s="577">
        <f t="shared" si="55"/>
        <v>36995.949078391604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3"/>
        <v>0</v>
      </c>
      <c r="H143" s="526">
        <f t="shared" si="54"/>
        <v>0</v>
      </c>
      <c r="I143" s="577">
        <f t="shared" si="55"/>
        <v>0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3"/>
        <v>0</v>
      </c>
      <c r="H144" s="526">
        <f t="shared" si="54"/>
        <v>0</v>
      </c>
      <c r="I144" s="577">
        <f t="shared" si="55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3"/>
        <v>0</v>
      </c>
      <c r="H145" s="526">
        <f t="shared" si="54"/>
        <v>0</v>
      </c>
      <c r="I145" s="577">
        <f t="shared" si="55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3"/>
        <v>0</v>
      </c>
      <c r="H146" s="526">
        <f t="shared" si="54"/>
        <v>0</v>
      </c>
      <c r="I146" s="577">
        <f t="shared" si="55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3"/>
        <v>0</v>
      </c>
      <c r="H147" s="526">
        <f t="shared" si="54"/>
        <v>0</v>
      </c>
      <c r="I147" s="577">
        <f t="shared" si="55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3"/>
        <v>0</v>
      </c>
      <c r="H154" s="530">
        <f t="shared" si="54"/>
        <v>0</v>
      </c>
      <c r="I154" s="579">
        <f t="shared" si="55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</row>
    <row r="155" spans="2:17" ht="12.5">
      <c r="C155" s="374" t="s">
        <v>78</v>
      </c>
      <c r="D155" s="375"/>
      <c r="E155" s="375">
        <f>SUM(E99:E154)</f>
        <v>1642816.9999999995</v>
      </c>
      <c r="F155" s="375"/>
      <c r="G155" s="375"/>
      <c r="H155" s="375">
        <f>SUM(H99:H154)</f>
        <v>6081650.7016900685</v>
      </c>
      <c r="I155" s="375">
        <f>SUM(I99:I154)</f>
        <v>6081650.7016900685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78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22783.331883065894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22783.331883065894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143999.57239951839</v>
      </c>
      <c r="E30" s="609">
        <v>4901.9523809523807</v>
      </c>
      <c r="F30" s="608">
        <v>139097.62001856603</v>
      </c>
      <c r="G30" s="609">
        <v>22783.331883065894</v>
      </c>
      <c r="H30" s="610">
        <v>22783.331883065894</v>
      </c>
      <c r="I30" s="511">
        <f t="shared" si="9"/>
        <v>0</v>
      </c>
      <c r="J30" s="511"/>
      <c r="K30" s="518">
        <f t="shared" ref="K30" si="18">G30</f>
        <v>22783.331883065894</v>
      </c>
      <c r="L30" s="519">
        <f t="shared" ref="L30" si="19">IF(K30&lt;&gt;0,+G30-K30,0)</f>
        <v>0</v>
      </c>
      <c r="M30" s="518">
        <f t="shared" ref="M30" si="20">H30</f>
        <v>22783.331883065894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139097.62001856603</v>
      </c>
      <c r="E31" s="522">
        <f>IF(+I14&lt;F30,I14,D31)</f>
        <v>4901.9523809523807</v>
      </c>
      <c r="F31" s="523">
        <f t="shared" ref="F31:F48" si="21">+D31-E31</f>
        <v>134195.66763761366</v>
      </c>
      <c r="G31" s="524">
        <f t="shared" ref="G31:G55" si="22">+I$12*((D31+F31)/2)+E31</f>
        <v>20267.060838304533</v>
      </c>
      <c r="H31" s="491">
        <f t="shared" ref="H31:H55" si="23">+I$13*((D31+F31)/2)+E31</f>
        <v>20267.060838304533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134195.66763761366</v>
      </c>
      <c r="E32" s="522">
        <f>IF(+I14&lt;F31,I14,D32)</f>
        <v>4901.9523809523807</v>
      </c>
      <c r="F32" s="523">
        <f t="shared" si="21"/>
        <v>129293.71525666128</v>
      </c>
      <c r="G32" s="524">
        <f t="shared" si="22"/>
        <v>19715.865229864525</v>
      </c>
      <c r="H32" s="491">
        <f t="shared" si="23"/>
        <v>19715.865229864525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129293.71525666128</v>
      </c>
      <c r="E33" s="522">
        <f>IF(+I14&lt;F32,I14,D33)</f>
        <v>4901.9523809523807</v>
      </c>
      <c r="F33" s="523">
        <f t="shared" si="21"/>
        <v>124391.7628757089</v>
      </c>
      <c r="G33" s="524">
        <f t="shared" si="22"/>
        <v>19164.669621424517</v>
      </c>
      <c r="H33" s="491">
        <f t="shared" si="23"/>
        <v>19164.669621424517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124391.7628757089</v>
      </c>
      <c r="E34" s="522">
        <f>IF(+I14&lt;F33,I14,D34)</f>
        <v>4901.9523809523807</v>
      </c>
      <c r="F34" s="523">
        <f t="shared" si="21"/>
        <v>119489.81049475652</v>
      </c>
      <c r="G34" s="524">
        <f t="shared" si="22"/>
        <v>18613.474012984512</v>
      </c>
      <c r="H34" s="491">
        <f t="shared" si="23"/>
        <v>18613.474012984512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119489.81049475652</v>
      </c>
      <c r="E35" s="522">
        <f>IF(+I14&lt;F34,I14,D35)</f>
        <v>4901.9523809523807</v>
      </c>
      <c r="F35" s="523">
        <f t="shared" si="21"/>
        <v>114587.85811380413</v>
      </c>
      <c r="G35" s="524">
        <f t="shared" si="22"/>
        <v>18062.278404544501</v>
      </c>
      <c r="H35" s="491">
        <f t="shared" si="23"/>
        <v>18062.278404544501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114587.85811380413</v>
      </c>
      <c r="E36" s="522">
        <f>IF(+I14&lt;F35,I14,D36)</f>
        <v>4901.9523809523807</v>
      </c>
      <c r="F36" s="523">
        <f t="shared" si="21"/>
        <v>109685.90573285175</v>
      </c>
      <c r="G36" s="524">
        <f t="shared" si="22"/>
        <v>17511.082796104496</v>
      </c>
      <c r="H36" s="491">
        <f t="shared" si="23"/>
        <v>17511.082796104496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109685.90573285175</v>
      </c>
      <c r="E37" s="522">
        <f>IF(+I14&lt;F36,I14,D37)</f>
        <v>4901.9523809523807</v>
      </c>
      <c r="F37" s="523">
        <f t="shared" si="21"/>
        <v>104783.95335189937</v>
      </c>
      <c r="G37" s="524">
        <f t="shared" si="22"/>
        <v>16959.887187664488</v>
      </c>
      <c r="H37" s="491">
        <f t="shared" si="23"/>
        <v>16959.887187664488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104783.95335189937</v>
      </c>
      <c r="E38" s="522">
        <f>IF(+I14&lt;F37,I14,D38)</f>
        <v>4901.9523809523807</v>
      </c>
      <c r="F38" s="523">
        <f t="shared" si="21"/>
        <v>99882.000970946989</v>
      </c>
      <c r="G38" s="524">
        <f t="shared" si="22"/>
        <v>16408.69157922448</v>
      </c>
      <c r="H38" s="491">
        <f t="shared" si="23"/>
        <v>16408.69157922448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99882.000970946989</v>
      </c>
      <c r="E39" s="522">
        <f>IF(+I14&lt;F38,I14,D39)</f>
        <v>4901.9523809523807</v>
      </c>
      <c r="F39" s="523">
        <f t="shared" si="21"/>
        <v>94980.048589994607</v>
      </c>
      <c r="G39" s="524">
        <f t="shared" si="22"/>
        <v>15857.495970784472</v>
      </c>
      <c r="H39" s="491">
        <f t="shared" si="23"/>
        <v>15857.495970784472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94980.048589994607</v>
      </c>
      <c r="E40" s="522">
        <f>IF(+I14&lt;F39,I14,D40)</f>
        <v>4901.9523809523807</v>
      </c>
      <c r="F40" s="523">
        <f t="shared" si="21"/>
        <v>90078.096209042225</v>
      </c>
      <c r="G40" s="524">
        <f t="shared" si="22"/>
        <v>15306.300362344467</v>
      </c>
      <c r="H40" s="491">
        <f t="shared" si="23"/>
        <v>15306.300362344467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90078.096209042225</v>
      </c>
      <c r="E41" s="522">
        <f>IF(+I14&lt;F40,I14,D41)</f>
        <v>4901.9523809523807</v>
      </c>
      <c r="F41" s="523">
        <f t="shared" si="21"/>
        <v>85176.143828089844</v>
      </c>
      <c r="G41" s="524">
        <f t="shared" si="22"/>
        <v>14755.104753904459</v>
      </c>
      <c r="H41" s="491">
        <f t="shared" si="23"/>
        <v>14755.104753904459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85176.143828089844</v>
      </c>
      <c r="E42" s="522">
        <f>IF(+I14&lt;F41,I14,D42)</f>
        <v>4901.9523809523807</v>
      </c>
      <c r="F42" s="523">
        <f t="shared" si="21"/>
        <v>80274.191447137462</v>
      </c>
      <c r="G42" s="524">
        <f t="shared" si="22"/>
        <v>14203.909145464451</v>
      </c>
      <c r="H42" s="491">
        <f t="shared" si="23"/>
        <v>14203.909145464451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80274.191447137462</v>
      </c>
      <c r="E43" s="522">
        <f>IF(+I14&lt;F42,I14,D43)</f>
        <v>4901.9523809523807</v>
      </c>
      <c r="F43" s="523">
        <f t="shared" si="21"/>
        <v>75372.23906618508</v>
      </c>
      <c r="G43" s="524">
        <f t="shared" si="22"/>
        <v>13652.713537024443</v>
      </c>
      <c r="H43" s="491">
        <f t="shared" si="23"/>
        <v>13652.713537024443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75372.23906618508</v>
      </c>
      <c r="E44" s="522">
        <f>IF(+I14&lt;F43,I14,D44)</f>
        <v>4901.9523809523807</v>
      </c>
      <c r="F44" s="523">
        <f t="shared" si="21"/>
        <v>70470.286685232699</v>
      </c>
      <c r="G44" s="524">
        <f t="shared" si="22"/>
        <v>13101.517928584439</v>
      </c>
      <c r="H44" s="491">
        <f t="shared" si="23"/>
        <v>13101.517928584439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70470.286685232699</v>
      </c>
      <c r="E45" s="522">
        <f>IF(+I14&lt;F44,I14,D45)</f>
        <v>4901.9523809523807</v>
      </c>
      <c r="F45" s="523">
        <f t="shared" si="21"/>
        <v>65568.334304280317</v>
      </c>
      <c r="G45" s="524">
        <f t="shared" si="22"/>
        <v>12550.322320144429</v>
      </c>
      <c r="H45" s="491">
        <f t="shared" si="23"/>
        <v>12550.322320144429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65568.334304280317</v>
      </c>
      <c r="E46" s="522">
        <f>IF(+I14&lt;F45,I14,D46)</f>
        <v>4901.9523809523807</v>
      </c>
      <c r="F46" s="523">
        <f t="shared" si="21"/>
        <v>60666.381923327936</v>
      </c>
      <c r="G46" s="524">
        <f t="shared" si="22"/>
        <v>11999.126711704423</v>
      </c>
      <c r="H46" s="491">
        <f t="shared" si="23"/>
        <v>11999.126711704423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60666.381923327936</v>
      </c>
      <c r="E47" s="522">
        <f>IF(+I14&lt;F46,I14,D47)</f>
        <v>4901.9523809523807</v>
      </c>
      <c r="F47" s="523">
        <f t="shared" si="21"/>
        <v>55764.429542375554</v>
      </c>
      <c r="G47" s="524">
        <f t="shared" si="22"/>
        <v>11447.931103264415</v>
      </c>
      <c r="H47" s="491">
        <f t="shared" si="23"/>
        <v>11447.931103264415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55764.429542375554</v>
      </c>
      <c r="E48" s="522">
        <f>IF(+I14&lt;F47,I14,D48)</f>
        <v>4901.9523809523807</v>
      </c>
      <c r="F48" s="523">
        <f t="shared" si="21"/>
        <v>50862.477161423172</v>
      </c>
      <c r="G48" s="524">
        <f t="shared" si="22"/>
        <v>10896.735494824408</v>
      </c>
      <c r="H48" s="491">
        <f t="shared" si="23"/>
        <v>10896.735494824408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50862.477161423172</v>
      </c>
      <c r="E49" s="522">
        <f>IF(+I14&lt;F48,I14,D49)</f>
        <v>4901.9523809523807</v>
      </c>
      <c r="F49" s="523">
        <f t="shared" ref="F49:F72" si="24">+D49-E49</f>
        <v>45960.524780470791</v>
      </c>
      <c r="G49" s="524">
        <f t="shared" si="22"/>
        <v>10345.5398863844</v>
      </c>
      <c r="H49" s="491">
        <f t="shared" si="23"/>
        <v>10345.5398863844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45960.524780470791</v>
      </c>
      <c r="E50" s="522">
        <f>IF(+I14&lt;F49,I14,D50)</f>
        <v>4901.9523809523807</v>
      </c>
      <c r="F50" s="523">
        <f t="shared" si="24"/>
        <v>41058.572399518409</v>
      </c>
      <c r="G50" s="524">
        <f t="shared" si="22"/>
        <v>9794.344277944394</v>
      </c>
      <c r="H50" s="491">
        <f t="shared" si="23"/>
        <v>9794.344277944394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41058.572399518409</v>
      </c>
      <c r="E51" s="522">
        <f>IF(+I14&lt;F50,I14,D51)</f>
        <v>4901.9523809523807</v>
      </c>
      <c r="F51" s="523">
        <f t="shared" si="24"/>
        <v>36156.620018566027</v>
      </c>
      <c r="G51" s="524">
        <f t="shared" si="22"/>
        <v>9243.1486695043859</v>
      </c>
      <c r="H51" s="491">
        <f t="shared" si="23"/>
        <v>9243.1486695043859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36156.620018566027</v>
      </c>
      <c r="E52" s="522">
        <f>IF(+I14&lt;F51,I14,D52)</f>
        <v>4901.9523809523807</v>
      </c>
      <c r="F52" s="523">
        <f t="shared" si="24"/>
        <v>31254.667637613646</v>
      </c>
      <c r="G52" s="524">
        <f t="shared" si="22"/>
        <v>8691.9530610643778</v>
      </c>
      <c r="H52" s="491">
        <f t="shared" si="23"/>
        <v>8691.9530610643778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31254.667637613646</v>
      </c>
      <c r="E53" s="522">
        <f>IF(+I14&lt;F52,I14,D53)</f>
        <v>4901.9523809523807</v>
      </c>
      <c r="F53" s="523">
        <f t="shared" si="24"/>
        <v>26352.715256661264</v>
      </c>
      <c r="G53" s="524">
        <f t="shared" si="22"/>
        <v>8140.7574526243716</v>
      </c>
      <c r="H53" s="491">
        <f t="shared" si="23"/>
        <v>8140.7574526243716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26352.715256661264</v>
      </c>
      <c r="E54" s="522">
        <f>IF(+I14&lt;F53,I14,D54)</f>
        <v>4901.9523809523807</v>
      </c>
      <c r="F54" s="523">
        <f t="shared" si="24"/>
        <v>21450.762875708882</v>
      </c>
      <c r="G54" s="524">
        <f t="shared" si="22"/>
        <v>7589.5618441843635</v>
      </c>
      <c r="H54" s="491">
        <f t="shared" si="23"/>
        <v>7589.5618441843635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21450.762875708882</v>
      </c>
      <c r="E55" s="522">
        <f>IF(+I14&lt;F54,I14,D55)</f>
        <v>4901.9523809523807</v>
      </c>
      <c r="F55" s="523">
        <f t="shared" si="24"/>
        <v>16548.810494756501</v>
      </c>
      <c r="G55" s="524">
        <f t="shared" si="22"/>
        <v>7038.3662357443573</v>
      </c>
      <c r="H55" s="491">
        <f t="shared" si="23"/>
        <v>7038.3662357443573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16548.810494756501</v>
      </c>
      <c r="E56" s="522">
        <f>IF(+I14&lt;F55,I14,D56)</f>
        <v>4901.9523809523807</v>
      </c>
      <c r="F56" s="523">
        <f t="shared" si="24"/>
        <v>11646.858113804119</v>
      </c>
      <c r="G56" s="524">
        <f t="shared" ref="G56:G72" si="29">+I$12*((D56+F56)/2)+E56</f>
        <v>6487.1706273043492</v>
      </c>
      <c r="H56" s="491">
        <f t="shared" ref="H56:H72" si="30">+I$13*((D56+F56)/2)+E56</f>
        <v>6487.1706273043492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11646.858113804119</v>
      </c>
      <c r="E57" s="522">
        <f>IF(+I14&lt;F56,I14,D57)</f>
        <v>4901.9523809523807</v>
      </c>
      <c r="F57" s="523">
        <f t="shared" si="24"/>
        <v>6744.9057328517383</v>
      </c>
      <c r="G57" s="524">
        <f t="shared" si="29"/>
        <v>5935.975018864342</v>
      </c>
      <c r="H57" s="491">
        <f t="shared" si="30"/>
        <v>5935.975018864342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6744.9057328517383</v>
      </c>
      <c r="E58" s="522">
        <f>IF(+I14&lt;F57,I14,D58)</f>
        <v>4901.9523809523807</v>
      </c>
      <c r="F58" s="523">
        <f t="shared" si="24"/>
        <v>1842.9533518993576</v>
      </c>
      <c r="G58" s="524">
        <f t="shared" si="29"/>
        <v>5384.7794104243349</v>
      </c>
      <c r="H58" s="491">
        <f t="shared" si="30"/>
        <v>5384.7794104243349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1842.9533518993576</v>
      </c>
      <c r="E59" s="522">
        <f>IF(+I14&lt;F58,I14,D59)</f>
        <v>1842.9533518993576</v>
      </c>
      <c r="F59" s="523">
        <f t="shared" si="24"/>
        <v>0</v>
      </c>
      <c r="G59" s="524">
        <f t="shared" si="29"/>
        <v>1946.5679645253329</v>
      </c>
      <c r="H59" s="491">
        <f t="shared" si="30"/>
        <v>1946.5679645253329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9"/>
        <v>0</v>
      </c>
      <c r="H60" s="491">
        <f t="shared" si="30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9"/>
        <v>0</v>
      </c>
      <c r="H61" s="491">
        <f t="shared" si="30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9"/>
        <v>0</v>
      </c>
      <c r="H62" s="491">
        <f t="shared" si="30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9"/>
        <v>0</v>
      </c>
      <c r="H63" s="491">
        <f t="shared" si="30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9"/>
        <v>0</v>
      </c>
      <c r="H64" s="491">
        <f t="shared" si="30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9"/>
        <v>0</v>
      </c>
      <c r="H65" s="491">
        <f t="shared" si="30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9"/>
        <v>0</v>
      </c>
      <c r="H66" s="491">
        <f t="shared" si="30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9"/>
        <v>0</v>
      </c>
      <c r="H67" s="491">
        <f t="shared" si="30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9"/>
        <v>0</v>
      </c>
      <c r="H68" s="491">
        <f t="shared" si="30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9"/>
        <v>0</v>
      </c>
      <c r="H69" s="491">
        <f t="shared" si="30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9"/>
        <v>0</v>
      </c>
      <c r="H70" s="491">
        <f t="shared" si="30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9"/>
        <v>0</v>
      </c>
      <c r="H71" s="491">
        <f t="shared" si="30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9"/>
        <v>0</v>
      </c>
      <c r="H72" s="471">
        <f t="shared" si="30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742138.12258567242</v>
      </c>
      <c r="H73" s="375">
        <f>SUM(H17:H72)</f>
        <v>742138.12258567242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22783.331883065894</v>
      </c>
      <c r="N87" s="546">
        <f>IF(J92&lt;D11,0,VLOOKUP(J92,C17:O72,11))</f>
        <v>22783.331883065894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22222.324631362131</v>
      </c>
      <c r="N88" s="550">
        <f>IF(J92&lt;D11,0,VLOOKUP(J92,C99:P154,7))</f>
        <v>22222.324631362131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-561.00725170376245</v>
      </c>
      <c r="N89" s="555">
        <f>+N88-N87</f>
        <v>-561.00725170376245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4679.136363636364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31">+I99-H99</f>
        <v>0</v>
      </c>
      <c r="K99" s="514"/>
      <c r="L99" s="512">
        <f t="shared" ref="L99:L104" si="32">H99</f>
        <v>20152.28121946373</v>
      </c>
      <c r="M99" s="597">
        <f t="shared" ref="M99:M130" si="33">IF(L99&lt;&gt;0,+H99-L99,0)</f>
        <v>0</v>
      </c>
      <c r="N99" s="512">
        <f t="shared" ref="N99:N104" si="34">I99</f>
        <v>20152.28121946373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31"/>
        <v>0</v>
      </c>
      <c r="K100" s="514"/>
      <c r="L100" s="518">
        <f t="shared" si="32"/>
        <v>35099.600890705573</v>
      </c>
      <c r="M100" s="519">
        <f t="shared" si="33"/>
        <v>0</v>
      </c>
      <c r="N100" s="518">
        <f t="shared" si="34"/>
        <v>35099.600890705573</v>
      </c>
      <c r="O100" s="514">
        <f t="shared" si="35"/>
        <v>0</v>
      </c>
      <c r="P100" s="514">
        <f t="shared" si="36"/>
        <v>0</v>
      </c>
      <c r="Q100" s="269"/>
    </row>
    <row r="101" spans="1:17" ht="12.5">
      <c r="B101" s="195" t="str">
        <f t="shared" ref="B101:B154" si="37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31"/>
        <v>0</v>
      </c>
      <c r="K101" s="514"/>
      <c r="L101" s="518">
        <f t="shared" si="32"/>
        <v>33730.455386576738</v>
      </c>
      <c r="M101" s="519">
        <f t="shared" si="33"/>
        <v>0</v>
      </c>
      <c r="N101" s="518">
        <f t="shared" si="34"/>
        <v>33730.455386576738</v>
      </c>
      <c r="O101" s="514">
        <f t="shared" si="35"/>
        <v>0</v>
      </c>
      <c r="P101" s="514">
        <f t="shared" si="36"/>
        <v>0</v>
      </c>
      <c r="Q101" s="269"/>
    </row>
    <row r="102" spans="1:17" ht="12.5">
      <c r="B102" s="195" t="str">
        <f t="shared" si="37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32"/>
        <v>30743.366686318692</v>
      </c>
      <c r="M102" s="519">
        <f t="shared" ref="M102:M107" si="38">IF(L102&lt;&gt;0,+H102-L102,0)</f>
        <v>0</v>
      </c>
      <c r="N102" s="518">
        <f t="shared" si="34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7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32"/>
        <v>30197.745297823447</v>
      </c>
      <c r="M103" s="519">
        <f t="shared" si="38"/>
        <v>0</v>
      </c>
      <c r="N103" s="518">
        <f t="shared" si="34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31"/>
        <v>0</v>
      </c>
      <c r="K104" s="514"/>
      <c r="L104" s="518">
        <f t="shared" si="32"/>
        <v>28778.63948471695</v>
      </c>
      <c r="M104" s="519">
        <f t="shared" si="38"/>
        <v>0</v>
      </c>
      <c r="N104" s="518">
        <f t="shared" si="34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31"/>
        <v>0</v>
      </c>
      <c r="K105" s="514"/>
      <c r="L105" s="518">
        <f t="shared" ref="L105:L110" si="39">H105</f>
        <v>27176.384994149808</v>
      </c>
      <c r="M105" s="519">
        <f t="shared" si="38"/>
        <v>0</v>
      </c>
      <c r="N105" s="518">
        <f t="shared" ref="N105:N110" si="40"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7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31"/>
        <v>0</v>
      </c>
      <c r="K106" s="514"/>
      <c r="L106" s="518">
        <f t="shared" si="39"/>
        <v>25735.686949015238</v>
      </c>
      <c r="M106" s="519">
        <f t="shared" si="38"/>
        <v>0</v>
      </c>
      <c r="N106" s="518">
        <f t="shared" si="40"/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31"/>
        <v>0</v>
      </c>
      <c r="K107" s="514"/>
      <c r="L107" s="518">
        <f t="shared" si="39"/>
        <v>22496.669570219787</v>
      </c>
      <c r="M107" s="519">
        <f t="shared" si="38"/>
        <v>0</v>
      </c>
      <c r="N107" s="518">
        <f t="shared" si="40"/>
        <v>22496.669570219787</v>
      </c>
      <c r="O107" s="514">
        <f t="shared" si="35"/>
        <v>0</v>
      </c>
      <c r="P107" s="514">
        <f t="shared" si="36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31"/>
        <v>0</v>
      </c>
      <c r="K108" s="514"/>
      <c r="L108" s="518">
        <f t="shared" si="39"/>
        <v>22103.308828819529</v>
      </c>
      <c r="M108" s="519">
        <f t="shared" ref="M108" si="41">IF(L108&lt;&gt;0,+H108-L108,0)</f>
        <v>0</v>
      </c>
      <c r="N108" s="518">
        <f t="shared" si="40"/>
        <v>22103.308828819529</v>
      </c>
      <c r="O108" s="514">
        <f t="shared" si="35"/>
        <v>0</v>
      </c>
      <c r="P108" s="514">
        <f t="shared" si="36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31"/>
        <v>0</v>
      </c>
      <c r="K109" s="514"/>
      <c r="L109" s="518">
        <f t="shared" si="39"/>
        <v>21782.384276733683</v>
      </c>
      <c r="M109" s="519">
        <f t="shared" ref="M109" si="42">IF(L109&lt;&gt;0,+H109-L109,0)</f>
        <v>0</v>
      </c>
      <c r="N109" s="518">
        <f t="shared" si="40"/>
        <v>21782.384276733683</v>
      </c>
      <c r="O109" s="514">
        <f t="shared" si="35"/>
        <v>0</v>
      </c>
      <c r="P109" s="514">
        <f t="shared" si="36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2021</v>
      </c>
      <c r="D110" s="508">
        <v>154468.52275612467</v>
      </c>
      <c r="E110" s="516">
        <v>5021.5121951219517</v>
      </c>
      <c r="F110" s="515">
        <v>149447.01056100271</v>
      </c>
      <c r="G110" s="515">
        <v>151957.76665856369</v>
      </c>
      <c r="H110" s="516">
        <v>22270.880518555168</v>
      </c>
      <c r="I110" s="510">
        <v>22270.880518555168</v>
      </c>
      <c r="J110" s="514">
        <f t="shared" si="31"/>
        <v>0</v>
      </c>
      <c r="K110" s="514"/>
      <c r="L110" s="518">
        <f t="shared" si="39"/>
        <v>22270.880518555168</v>
      </c>
      <c r="M110" s="519">
        <f t="shared" ref="M110" si="43">IF(L110&lt;&gt;0,+H110-L110,0)</f>
        <v>0</v>
      </c>
      <c r="N110" s="518">
        <f t="shared" si="40"/>
        <v>22270.880518555168</v>
      </c>
      <c r="O110" s="514">
        <f t="shared" si="35"/>
        <v>0</v>
      </c>
      <c r="P110" s="514">
        <f t="shared" si="36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2022</v>
      </c>
      <c r="D111" s="508">
        <v>149447.01056100271</v>
      </c>
      <c r="E111" s="516">
        <v>4901.9523809523807</v>
      </c>
      <c r="F111" s="515">
        <v>144545.05818005034</v>
      </c>
      <c r="G111" s="515">
        <v>146996.03437052653</v>
      </c>
      <c r="H111" s="516">
        <v>22167.789513902546</v>
      </c>
      <c r="I111" s="510">
        <v>22167.789513902546</v>
      </c>
      <c r="J111" s="514">
        <f t="shared" si="31"/>
        <v>0</v>
      </c>
      <c r="K111" s="514"/>
      <c r="L111" s="518">
        <f t="shared" ref="L111" si="44">H111</f>
        <v>22167.789513902546</v>
      </c>
      <c r="M111" s="519">
        <f t="shared" ref="M111" si="45">IF(L111&lt;&gt;0,+H111-L111,0)</f>
        <v>0</v>
      </c>
      <c r="N111" s="518">
        <f t="shared" ref="N111" si="46">I111</f>
        <v>22167.789513902546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2023</v>
      </c>
      <c r="D112" s="374">
        <f>IF(F111+SUM(E$99:E111)=D$92,F111,D$92-SUM(E$99:E111))</f>
        <v>144545.05818005034</v>
      </c>
      <c r="E112" s="522">
        <f>IF(+J96&lt;F111,J96,D112)</f>
        <v>4679.136363636364</v>
      </c>
      <c r="F112" s="523">
        <f t="shared" ref="F112:F131" si="49">+D112-E112</f>
        <v>139865.92181641399</v>
      </c>
      <c r="G112" s="523">
        <f t="shared" ref="G112:G130" si="50">+(F112+D112)/2</f>
        <v>142205.48999823217</v>
      </c>
      <c r="H112" s="526">
        <f t="shared" ref="H112:H130" si="51">+J$94*G112+E112</f>
        <v>22222.324631362131</v>
      </c>
      <c r="I112" s="577">
        <f t="shared" ref="I112:I130" si="52">+J$95*G112+E112</f>
        <v>22222.324631362131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 ht="12.5">
      <c r="B113" s="195" t="str">
        <f t="shared" si="37"/>
        <v/>
      </c>
      <c r="C113" s="507">
        <f>IF(D93="","-",+C112+1)</f>
        <v>2024</v>
      </c>
      <c r="D113" s="374">
        <f>IF(F112+SUM(E$99:E112)=D$92,F112,D$92-SUM(E$99:E112))</f>
        <v>139865.92181641399</v>
      </c>
      <c r="E113" s="522">
        <f>IF(+J96&lt;F112,J96,D113)</f>
        <v>4679.136363636364</v>
      </c>
      <c r="F113" s="523">
        <f t="shared" si="49"/>
        <v>135186.78545277764</v>
      </c>
      <c r="G113" s="523">
        <f t="shared" si="50"/>
        <v>137526.35363459581</v>
      </c>
      <c r="H113" s="526">
        <f t="shared" si="51"/>
        <v>21645.082710824081</v>
      </c>
      <c r="I113" s="577">
        <f t="shared" si="52"/>
        <v>21645.082710824081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2025</v>
      </c>
      <c r="D114" s="374">
        <f>IF(F113+SUM(E$99:E113)=D$92,F113,D$92-SUM(E$99:E113))</f>
        <v>135186.78545277764</v>
      </c>
      <c r="E114" s="522">
        <f>IF(+J96&lt;F113,J96,D114)</f>
        <v>4679.136363636364</v>
      </c>
      <c r="F114" s="523">
        <f t="shared" si="49"/>
        <v>130507.64908914127</v>
      </c>
      <c r="G114" s="523">
        <f t="shared" si="50"/>
        <v>132847.21727095946</v>
      </c>
      <c r="H114" s="526">
        <f t="shared" si="51"/>
        <v>21067.840790286027</v>
      </c>
      <c r="I114" s="577">
        <f t="shared" si="52"/>
        <v>21067.840790286027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 ht="12.5">
      <c r="B115" s="195" t="str">
        <f t="shared" si="37"/>
        <v/>
      </c>
      <c r="C115" s="507">
        <f>IF(D93="","-",+C114+1)</f>
        <v>2026</v>
      </c>
      <c r="D115" s="374">
        <f>IF(F114+SUM(E$99:E114)=D$92,F114,D$92-SUM(E$99:E114))</f>
        <v>130507.64908914127</v>
      </c>
      <c r="E115" s="522">
        <f>IF(+J96&lt;F114,J96,D115)</f>
        <v>4679.136363636364</v>
      </c>
      <c r="F115" s="523">
        <f t="shared" si="49"/>
        <v>125828.5127255049</v>
      </c>
      <c r="G115" s="523">
        <f t="shared" si="50"/>
        <v>128168.08090732308</v>
      </c>
      <c r="H115" s="526">
        <f t="shared" si="51"/>
        <v>20490.59886974797</v>
      </c>
      <c r="I115" s="577">
        <f t="shared" si="52"/>
        <v>20490.59886974797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2027</v>
      </c>
      <c r="D116" s="374">
        <f>IF(F115+SUM(E$99:E115)=D$92,F115,D$92-SUM(E$99:E115))</f>
        <v>125828.5127255049</v>
      </c>
      <c r="E116" s="522">
        <f>IF(+J96&lt;F115,J96,D116)</f>
        <v>4679.136363636364</v>
      </c>
      <c r="F116" s="523">
        <f t="shared" si="49"/>
        <v>121149.37636186853</v>
      </c>
      <c r="G116" s="523">
        <f t="shared" si="50"/>
        <v>123488.94454368672</v>
      </c>
      <c r="H116" s="526">
        <f t="shared" si="51"/>
        <v>19913.35694920992</v>
      </c>
      <c r="I116" s="577">
        <f t="shared" si="52"/>
        <v>19913.35694920992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2028</v>
      </c>
      <c r="D117" s="374">
        <f>IF(F116+SUM(E$99:E116)=D$92,F116,D$92-SUM(E$99:E116))</f>
        <v>121149.37636186853</v>
      </c>
      <c r="E117" s="522">
        <f>IF(+J96&lt;F116,J96,D117)</f>
        <v>4679.136363636364</v>
      </c>
      <c r="F117" s="523">
        <f t="shared" si="49"/>
        <v>116470.23999823217</v>
      </c>
      <c r="G117" s="523">
        <f t="shared" si="50"/>
        <v>118809.80818005034</v>
      </c>
      <c r="H117" s="526">
        <f t="shared" si="51"/>
        <v>19336.115028671862</v>
      </c>
      <c r="I117" s="577">
        <f t="shared" si="52"/>
        <v>19336.115028671862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2029</v>
      </c>
      <c r="D118" s="374">
        <f>IF(F117+SUM(E$99:E117)=D$92,F117,D$92-SUM(E$99:E117))</f>
        <v>116470.23999823217</v>
      </c>
      <c r="E118" s="522">
        <f>IF(+J96&lt;F117,J96,D118)</f>
        <v>4679.136363636364</v>
      </c>
      <c r="F118" s="523">
        <f t="shared" si="49"/>
        <v>111791.1036345958</v>
      </c>
      <c r="G118" s="523">
        <f t="shared" si="50"/>
        <v>114130.67181641399</v>
      </c>
      <c r="H118" s="526">
        <f t="shared" si="51"/>
        <v>18758.873108133812</v>
      </c>
      <c r="I118" s="577">
        <f t="shared" si="52"/>
        <v>18758.873108133812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2030</v>
      </c>
      <c r="D119" s="374">
        <f>IF(F118+SUM(E$99:E118)=D$92,F118,D$92-SUM(E$99:E118))</f>
        <v>111791.1036345958</v>
      </c>
      <c r="E119" s="522">
        <f>IF(+J96&lt;F118,J96,D119)</f>
        <v>4679.136363636364</v>
      </c>
      <c r="F119" s="523">
        <f t="shared" si="49"/>
        <v>107111.96727095943</v>
      </c>
      <c r="G119" s="523">
        <f t="shared" si="50"/>
        <v>109451.53545277761</v>
      </c>
      <c r="H119" s="526">
        <f t="shared" si="51"/>
        <v>18181.631187595754</v>
      </c>
      <c r="I119" s="577">
        <f t="shared" si="52"/>
        <v>18181.631187595754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2031</v>
      </c>
      <c r="D120" s="374">
        <f>IF(F119+SUM(E$99:E119)=D$92,F119,D$92-SUM(E$99:E119))</f>
        <v>107111.96727095943</v>
      </c>
      <c r="E120" s="522">
        <f>IF(+J96&lt;F119,J96,D120)</f>
        <v>4679.136363636364</v>
      </c>
      <c r="F120" s="523">
        <f t="shared" si="49"/>
        <v>102432.83090732306</v>
      </c>
      <c r="G120" s="523">
        <f t="shared" si="50"/>
        <v>104772.39908914125</v>
      </c>
      <c r="H120" s="526">
        <f t="shared" si="51"/>
        <v>17604.389267057704</v>
      </c>
      <c r="I120" s="577">
        <f t="shared" si="52"/>
        <v>17604.389267057704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2032</v>
      </c>
      <c r="D121" s="374">
        <f>IF(F120+SUM(E$99:E120)=D$92,F120,D$92-SUM(E$99:E120))</f>
        <v>102432.83090732306</v>
      </c>
      <c r="E121" s="522">
        <f>IF(+J96&lt;F120,J96,D121)</f>
        <v>4679.136363636364</v>
      </c>
      <c r="F121" s="523">
        <f t="shared" si="49"/>
        <v>97753.694543686695</v>
      </c>
      <c r="G121" s="523">
        <f t="shared" si="50"/>
        <v>100093.26272550487</v>
      </c>
      <c r="H121" s="526">
        <f t="shared" si="51"/>
        <v>17027.147346519647</v>
      </c>
      <c r="I121" s="577">
        <f t="shared" si="52"/>
        <v>17027.147346519647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2033</v>
      </c>
      <c r="D122" s="374">
        <f>IF(F121+SUM(E$99:E121)=D$92,F121,D$92-SUM(E$99:E121))</f>
        <v>97753.694543686695</v>
      </c>
      <c r="E122" s="522">
        <f>IF(+J96&lt;F121,J96,D122)</f>
        <v>4679.136363636364</v>
      </c>
      <c r="F122" s="523">
        <f t="shared" si="49"/>
        <v>93074.558180050328</v>
      </c>
      <c r="G122" s="523">
        <f t="shared" si="50"/>
        <v>95414.126361868519</v>
      </c>
      <c r="H122" s="526">
        <f t="shared" si="51"/>
        <v>16449.905425981597</v>
      </c>
      <c r="I122" s="577">
        <f t="shared" si="52"/>
        <v>16449.905425981597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2034</v>
      </c>
      <c r="D123" s="374">
        <f>IF(F122+SUM(E$99:E122)=D$92,F122,D$92-SUM(E$99:E122))</f>
        <v>93074.558180050328</v>
      </c>
      <c r="E123" s="522">
        <f>IF(+J96&lt;F122,J96,D123)</f>
        <v>4679.136363636364</v>
      </c>
      <c r="F123" s="523">
        <f t="shared" si="49"/>
        <v>88395.42181641396</v>
      </c>
      <c r="G123" s="523">
        <f t="shared" si="50"/>
        <v>90734.989998232137</v>
      </c>
      <c r="H123" s="526">
        <f t="shared" si="51"/>
        <v>15872.663505443541</v>
      </c>
      <c r="I123" s="577">
        <f t="shared" si="52"/>
        <v>15872.663505443541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2035</v>
      </c>
      <c r="D124" s="374">
        <f>IF(F123+SUM(E$99:E123)=D$92,F123,D$92-SUM(E$99:E123))</f>
        <v>88395.42181641396</v>
      </c>
      <c r="E124" s="522">
        <f>IF(+J96&lt;F123,J96,D124)</f>
        <v>4679.136363636364</v>
      </c>
      <c r="F124" s="523">
        <f t="shared" si="49"/>
        <v>83716.285452777593</v>
      </c>
      <c r="G124" s="523">
        <f t="shared" si="50"/>
        <v>86055.853634595784</v>
      </c>
      <c r="H124" s="526">
        <f t="shared" si="51"/>
        <v>15295.421584905489</v>
      </c>
      <c r="I124" s="577">
        <f t="shared" si="52"/>
        <v>15295.421584905489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2036</v>
      </c>
      <c r="D125" s="374">
        <f>IF(F124+SUM(E$99:E124)=D$92,F124,D$92-SUM(E$99:E124))</f>
        <v>83716.285452777593</v>
      </c>
      <c r="E125" s="522">
        <f>IF(+J96&lt;F124,J96,D125)</f>
        <v>4679.136363636364</v>
      </c>
      <c r="F125" s="523">
        <f t="shared" si="49"/>
        <v>79037.149089141225</v>
      </c>
      <c r="G125" s="523">
        <f t="shared" si="50"/>
        <v>81376.717270959402</v>
      </c>
      <c r="H125" s="526">
        <f t="shared" si="51"/>
        <v>14718.179664367433</v>
      </c>
      <c r="I125" s="577">
        <f t="shared" si="52"/>
        <v>14718.179664367433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2037</v>
      </c>
      <c r="D126" s="374">
        <f>IF(F125+SUM(E$99:E125)=D$92,F125,D$92-SUM(E$99:E125))</f>
        <v>79037.149089141225</v>
      </c>
      <c r="E126" s="522">
        <f>IF(+J96&lt;F125,J96,D126)</f>
        <v>4679.136363636364</v>
      </c>
      <c r="F126" s="523">
        <f t="shared" si="49"/>
        <v>74358.012725504857</v>
      </c>
      <c r="G126" s="523">
        <f t="shared" si="50"/>
        <v>76697.580907323048</v>
      </c>
      <c r="H126" s="526">
        <f t="shared" si="51"/>
        <v>14140.937743829381</v>
      </c>
      <c r="I126" s="577">
        <f t="shared" si="52"/>
        <v>14140.937743829381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2038</v>
      </c>
      <c r="D127" s="374">
        <f>IF(F126+SUM(E$99:E126)=D$92,F126,D$92-SUM(E$99:E126))</f>
        <v>74358.012725504857</v>
      </c>
      <c r="E127" s="522">
        <f>IF(+J96&lt;F126,J96,D127)</f>
        <v>4679.136363636364</v>
      </c>
      <c r="F127" s="523">
        <f t="shared" si="49"/>
        <v>69678.87636186849</v>
      </c>
      <c r="G127" s="523">
        <f t="shared" si="50"/>
        <v>72018.444543686666</v>
      </c>
      <c r="H127" s="526">
        <f t="shared" si="51"/>
        <v>13563.695823291326</v>
      </c>
      <c r="I127" s="577">
        <f t="shared" si="52"/>
        <v>13563.695823291326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2039</v>
      </c>
      <c r="D128" s="374">
        <f>IF(F127+SUM(E$99:E127)=D$92,F127,D$92-SUM(E$99:E127))</f>
        <v>69678.87636186849</v>
      </c>
      <c r="E128" s="522">
        <f>IF(+J96&lt;F127,J96,D128)</f>
        <v>4679.136363636364</v>
      </c>
      <c r="F128" s="523">
        <f t="shared" si="49"/>
        <v>64999.739998232122</v>
      </c>
      <c r="G128" s="523">
        <f t="shared" si="50"/>
        <v>67339.308180050313</v>
      </c>
      <c r="H128" s="526">
        <f t="shared" si="51"/>
        <v>12986.453902753274</v>
      </c>
      <c r="I128" s="577">
        <f t="shared" si="52"/>
        <v>12986.453902753274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2040</v>
      </c>
      <c r="D129" s="374">
        <f>IF(F128+SUM(E$99:E128)=D$92,F128,D$92-SUM(E$99:E128))</f>
        <v>64999.739998232122</v>
      </c>
      <c r="E129" s="522">
        <f>IF(+J96&lt;F128,J96,D129)</f>
        <v>4679.136363636364</v>
      </c>
      <c r="F129" s="523">
        <f t="shared" si="49"/>
        <v>60320.603634595755</v>
      </c>
      <c r="G129" s="523">
        <f t="shared" si="50"/>
        <v>62660.171816413938</v>
      </c>
      <c r="H129" s="526">
        <f t="shared" si="51"/>
        <v>12409.21198221522</v>
      </c>
      <c r="I129" s="577">
        <f t="shared" si="52"/>
        <v>12409.21198221522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2041</v>
      </c>
      <c r="D130" s="374">
        <f>IF(F129+SUM(E$99:E129)=D$92,F129,D$92-SUM(E$99:E129))</f>
        <v>60320.603634595755</v>
      </c>
      <c r="E130" s="522">
        <f>IF(+J96&lt;F129,J96,D130)</f>
        <v>4679.136363636364</v>
      </c>
      <c r="F130" s="523">
        <f t="shared" si="49"/>
        <v>55641.467270959387</v>
      </c>
      <c r="G130" s="523">
        <f t="shared" si="50"/>
        <v>57981.035452777571</v>
      </c>
      <c r="H130" s="526">
        <f t="shared" si="51"/>
        <v>11831.970061677166</v>
      </c>
      <c r="I130" s="577">
        <f t="shared" si="52"/>
        <v>11831.970061677166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2042</v>
      </c>
      <c r="D131" s="374">
        <f>IF(F130+SUM(E$99:E130)=D$92,F130,D$92-SUM(E$99:E130))</f>
        <v>55641.467270959387</v>
      </c>
      <c r="E131" s="522">
        <f>IF(+J96&lt;F130,J96,D131)</f>
        <v>4679.136363636364</v>
      </c>
      <c r="F131" s="523">
        <f t="shared" si="49"/>
        <v>50962.330907323019</v>
      </c>
      <c r="G131" s="523">
        <f t="shared" ref="G131:G154" si="53">+(F131+D131)/2</f>
        <v>53301.899089141203</v>
      </c>
      <c r="H131" s="526">
        <f t="shared" ref="H131:H154" si="54">+J$94*G131+E131</f>
        <v>11254.728141139112</v>
      </c>
      <c r="I131" s="577">
        <f t="shared" ref="I131:I154" si="55">+J$95*G131+E131</f>
        <v>11254.728141139112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2043</v>
      </c>
      <c r="D132" s="374">
        <f>IF(F131+SUM(E$99:E131)=D$92,F131,D$92-SUM(E$99:E131))</f>
        <v>50962.330907323019</v>
      </c>
      <c r="E132" s="522">
        <f>IF(+J96&lt;F131,J96,D132)</f>
        <v>4679.136363636364</v>
      </c>
      <c r="F132" s="523">
        <f t="shared" ref="F132:F154" si="60">+D132-E132</f>
        <v>46283.194543686652</v>
      </c>
      <c r="G132" s="523">
        <f t="shared" si="53"/>
        <v>48622.762725504836</v>
      </c>
      <c r="H132" s="526">
        <f t="shared" si="54"/>
        <v>10677.486220601058</v>
      </c>
      <c r="I132" s="577">
        <f t="shared" si="55"/>
        <v>10677.486220601058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2044</v>
      </c>
      <c r="D133" s="374">
        <f>IF(F132+SUM(E$99:E132)=D$92,F132,D$92-SUM(E$99:E132))</f>
        <v>46283.194543686652</v>
      </c>
      <c r="E133" s="522">
        <f>IF(+J96&lt;F132,J96,D133)</f>
        <v>4679.136363636364</v>
      </c>
      <c r="F133" s="523">
        <f t="shared" si="60"/>
        <v>41604.058180050284</v>
      </c>
      <c r="G133" s="523">
        <f t="shared" si="53"/>
        <v>43943.626361868468</v>
      </c>
      <c r="H133" s="526">
        <f t="shared" si="54"/>
        <v>10100.244300063005</v>
      </c>
      <c r="I133" s="577">
        <f t="shared" si="55"/>
        <v>10100.244300063005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2045</v>
      </c>
      <c r="D134" s="374">
        <f>IF(F133+SUM(E$99:E133)=D$92,F133,D$92-SUM(E$99:E133))</f>
        <v>41604.058180050284</v>
      </c>
      <c r="E134" s="522">
        <f>IF(+J96&lt;F133,J96,D134)</f>
        <v>4679.136363636364</v>
      </c>
      <c r="F134" s="523">
        <f t="shared" si="60"/>
        <v>36924.921816413917</v>
      </c>
      <c r="G134" s="523">
        <f t="shared" si="53"/>
        <v>39264.4899982321</v>
      </c>
      <c r="H134" s="526">
        <f t="shared" si="54"/>
        <v>9523.0023795249508</v>
      </c>
      <c r="I134" s="577">
        <f t="shared" si="55"/>
        <v>9523.0023795249508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2046</v>
      </c>
      <c r="D135" s="374">
        <f>IF(F134+SUM(E$99:E134)=D$92,F134,D$92-SUM(E$99:E134))</f>
        <v>36924.921816413917</v>
      </c>
      <c r="E135" s="522">
        <f>IF(+J96&lt;F134,J96,D135)</f>
        <v>4679.136363636364</v>
      </c>
      <c r="F135" s="523">
        <f t="shared" si="60"/>
        <v>32245.785452777553</v>
      </c>
      <c r="G135" s="523">
        <f t="shared" si="53"/>
        <v>34585.353634595733</v>
      </c>
      <c r="H135" s="526">
        <f t="shared" si="54"/>
        <v>8945.760458986897</v>
      </c>
      <c r="I135" s="577">
        <f t="shared" si="55"/>
        <v>8945.760458986897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2047</v>
      </c>
      <c r="D136" s="374">
        <f>IF(F135+SUM(E$99:E135)=D$92,F135,D$92-SUM(E$99:E135))</f>
        <v>32245.785452777553</v>
      </c>
      <c r="E136" s="522">
        <f>IF(+J96&lt;F135,J96,D136)</f>
        <v>4679.136363636364</v>
      </c>
      <c r="F136" s="523">
        <f t="shared" si="60"/>
        <v>27566.649089141189</v>
      </c>
      <c r="G136" s="523">
        <f t="shared" si="53"/>
        <v>29906.217270959372</v>
      </c>
      <c r="H136" s="526">
        <f t="shared" si="54"/>
        <v>8368.5185384488432</v>
      </c>
      <c r="I136" s="577">
        <f t="shared" si="55"/>
        <v>8368.5185384488432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2048</v>
      </c>
      <c r="D137" s="374">
        <f>IF(F136+SUM(E$99:E136)=D$92,F136,D$92-SUM(E$99:E136))</f>
        <v>27566.649089141189</v>
      </c>
      <c r="E137" s="522">
        <f>IF(+J96&lt;F136,J96,D137)</f>
        <v>4679.136363636364</v>
      </c>
      <c r="F137" s="523">
        <f t="shared" si="60"/>
        <v>22887.512725504825</v>
      </c>
      <c r="G137" s="523">
        <f t="shared" si="53"/>
        <v>25227.080907323005</v>
      </c>
      <c r="H137" s="526">
        <f t="shared" si="54"/>
        <v>7791.2766179107903</v>
      </c>
      <c r="I137" s="577">
        <f t="shared" si="55"/>
        <v>7791.2766179107903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2049</v>
      </c>
      <c r="D138" s="374">
        <f>IF(F137+SUM(E$99:E137)=D$92,F137,D$92-SUM(E$99:E137))</f>
        <v>22887.512725504825</v>
      </c>
      <c r="E138" s="522">
        <f>IF(+J96&lt;F137,J96,D138)</f>
        <v>4679.136363636364</v>
      </c>
      <c r="F138" s="523">
        <f t="shared" si="60"/>
        <v>18208.376361868461</v>
      </c>
      <c r="G138" s="523">
        <f t="shared" si="53"/>
        <v>20547.944543686644</v>
      </c>
      <c r="H138" s="526">
        <f t="shared" si="54"/>
        <v>7214.0346973727374</v>
      </c>
      <c r="I138" s="577">
        <f t="shared" si="55"/>
        <v>7214.0346973727374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2050</v>
      </c>
      <c r="D139" s="374">
        <f>IF(F138+SUM(E$99:E138)=D$92,F138,D$92-SUM(E$99:E138))</f>
        <v>18208.376361868461</v>
      </c>
      <c r="E139" s="522">
        <f>IF(+J96&lt;F138,J96,D139)</f>
        <v>4679.136363636364</v>
      </c>
      <c r="F139" s="523">
        <f t="shared" si="60"/>
        <v>13529.239998232097</v>
      </c>
      <c r="G139" s="523">
        <f t="shared" si="53"/>
        <v>15868.808180050279</v>
      </c>
      <c r="H139" s="526">
        <f t="shared" si="54"/>
        <v>6636.7927768346835</v>
      </c>
      <c r="I139" s="577">
        <f t="shared" si="55"/>
        <v>6636.7927768346835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2051</v>
      </c>
      <c r="D140" s="374">
        <f>IF(F139+SUM(E$99:E139)=D$92,F139,D$92-SUM(E$99:E139))</f>
        <v>13529.239998232097</v>
      </c>
      <c r="E140" s="522">
        <f>IF(+J96&lt;F139,J96,D140)</f>
        <v>4679.136363636364</v>
      </c>
      <c r="F140" s="523">
        <f t="shared" si="60"/>
        <v>8850.1036345957327</v>
      </c>
      <c r="G140" s="523">
        <f t="shared" si="53"/>
        <v>11189.671816413915</v>
      </c>
      <c r="H140" s="526">
        <f t="shared" si="54"/>
        <v>6059.5508562966306</v>
      </c>
      <c r="I140" s="577">
        <f t="shared" si="55"/>
        <v>6059.5508562966306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</row>
    <row r="141" spans="2:17" ht="12.5">
      <c r="B141" s="195" t="str">
        <f t="shared" si="37"/>
        <v/>
      </c>
      <c r="C141" s="507">
        <f>IF(D93="","-",+C140+1)</f>
        <v>2052</v>
      </c>
      <c r="D141" s="374">
        <f>IF(F140+SUM(E$99:E140)=D$92,F140,D$92-SUM(E$99:E140))</f>
        <v>8850.1036345957327</v>
      </c>
      <c r="E141" s="522">
        <f>IF(+J96&lt;F140,J96,D141)</f>
        <v>4679.136363636364</v>
      </c>
      <c r="F141" s="523">
        <f t="shared" si="60"/>
        <v>4170.9672709593688</v>
      </c>
      <c r="G141" s="523">
        <f t="shared" si="53"/>
        <v>6510.5354527775507</v>
      </c>
      <c r="H141" s="526">
        <f t="shared" si="54"/>
        <v>5482.3089357585768</v>
      </c>
      <c r="I141" s="577">
        <f t="shared" si="55"/>
        <v>5482.3089357585768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2053</v>
      </c>
      <c r="D142" s="374">
        <f>IF(F141+SUM(E$99:E141)=D$92,F141,D$92-SUM(E$99:E141))</f>
        <v>4170.9672709593688</v>
      </c>
      <c r="E142" s="522">
        <f>IF(+J96&lt;F141,J96,D142)</f>
        <v>4170.9672709593688</v>
      </c>
      <c r="F142" s="523">
        <f t="shared" si="60"/>
        <v>0</v>
      </c>
      <c r="G142" s="523">
        <f t="shared" si="53"/>
        <v>2085.4836354796844</v>
      </c>
      <c r="H142" s="526">
        <f t="shared" si="54"/>
        <v>4428.2430768859622</v>
      </c>
      <c r="I142" s="577">
        <f t="shared" si="55"/>
        <v>4428.2430768859622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3"/>
        <v>0</v>
      </c>
      <c r="H143" s="526">
        <f t="shared" si="54"/>
        <v>0</v>
      </c>
      <c r="I143" s="577">
        <f t="shared" si="55"/>
        <v>0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3"/>
        <v>0</v>
      </c>
      <c r="H144" s="526">
        <f t="shared" si="54"/>
        <v>0</v>
      </c>
      <c r="I144" s="577">
        <f t="shared" si="55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3"/>
        <v>0</v>
      </c>
      <c r="H145" s="526">
        <f t="shared" si="54"/>
        <v>0</v>
      </c>
      <c r="I145" s="577">
        <f t="shared" si="55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3"/>
        <v>0</v>
      </c>
      <c r="H146" s="526">
        <f t="shared" si="54"/>
        <v>0</v>
      </c>
      <c r="I146" s="577">
        <f t="shared" si="55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3"/>
        <v>0</v>
      </c>
      <c r="H147" s="526">
        <f t="shared" si="54"/>
        <v>0</v>
      </c>
      <c r="I147" s="577">
        <f t="shared" si="55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3"/>
        <v>0</v>
      </c>
      <c r="H154" s="530">
        <f t="shared" si="54"/>
        <v>0</v>
      </c>
      <c r="I154" s="579">
        <f t="shared" si="55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</row>
    <row r="155" spans="2:17" ht="12.5">
      <c r="C155" s="374" t="s">
        <v>78</v>
      </c>
      <c r="D155" s="375"/>
      <c r="E155" s="375">
        <f>SUM(E99:E154)</f>
        <v>205881.99999999994</v>
      </c>
      <c r="F155" s="375"/>
      <c r="G155" s="375"/>
      <c r="H155" s="375">
        <f>SUM(H99:H154)</f>
        <v>762432.9402006974</v>
      </c>
      <c r="I155" s="375">
        <f>SUM(I99:I154)</f>
        <v>762432.9402006974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topLeftCell="A68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530525.36169703898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530525.36169703898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3352944.8145455811</v>
      </c>
      <c r="E30" s="609">
        <v>114169.97619047618</v>
      </c>
      <c r="F30" s="608">
        <v>3238774.8383551049</v>
      </c>
      <c r="G30" s="609">
        <v>530525.36169703898</v>
      </c>
      <c r="H30" s="610">
        <v>530525.36169703898</v>
      </c>
      <c r="I30" s="511">
        <f t="shared" si="9"/>
        <v>0</v>
      </c>
      <c r="J30" s="511"/>
      <c r="K30" s="518">
        <f t="shared" ref="K30" si="18">G30</f>
        <v>530525.36169703898</v>
      </c>
      <c r="L30" s="519">
        <f t="shared" ref="L30" si="19">IF(K30&lt;&gt;0,+G30-K30,0)</f>
        <v>0</v>
      </c>
      <c r="M30" s="518">
        <f t="shared" ref="M30" si="20">H30</f>
        <v>530525.36169703898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3238774.8383551049</v>
      </c>
      <c r="E31" s="522">
        <f>IF(+I14&lt;F30,I14,D31)</f>
        <v>114169.97619047618</v>
      </c>
      <c r="F31" s="523">
        <f t="shared" ref="F31:F48" si="21">+D31-E31</f>
        <v>3124604.8621646287</v>
      </c>
      <c r="G31" s="524">
        <f t="shared" ref="G31:G55" si="22">+I$12*((D31+F31)/2)+E31</f>
        <v>471932.21796497842</v>
      </c>
      <c r="H31" s="491">
        <f t="shared" ref="H31:H55" si="23">+I$13*((D31+F31)/2)+E31</f>
        <v>471932.21796497842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3124604.8621646287</v>
      </c>
      <c r="E32" s="522">
        <f>IF(+I14&lt;F31,I14,D32)</f>
        <v>114169.97619047618</v>
      </c>
      <c r="F32" s="523">
        <f t="shared" si="21"/>
        <v>3010434.8859741525</v>
      </c>
      <c r="G32" s="524">
        <f t="shared" si="22"/>
        <v>459094.47810107877</v>
      </c>
      <c r="H32" s="491">
        <f t="shared" si="23"/>
        <v>459094.47810107877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3010434.8859741525</v>
      </c>
      <c r="E33" s="522">
        <f>IF(+I14&lt;F32,I14,D33)</f>
        <v>114169.97619047618</v>
      </c>
      <c r="F33" s="523">
        <f t="shared" si="21"/>
        <v>2896264.9097836763</v>
      </c>
      <c r="G33" s="524">
        <f t="shared" si="22"/>
        <v>446256.73823717888</v>
      </c>
      <c r="H33" s="491">
        <f t="shared" si="23"/>
        <v>446256.73823717888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2896264.9097836763</v>
      </c>
      <c r="E34" s="522">
        <f>IF(+I14&lt;F33,I14,D34)</f>
        <v>114169.97619047618</v>
      </c>
      <c r="F34" s="523">
        <f t="shared" si="21"/>
        <v>2782094.9335932001</v>
      </c>
      <c r="G34" s="524">
        <f t="shared" si="22"/>
        <v>433418.99837327923</v>
      </c>
      <c r="H34" s="491">
        <f t="shared" si="23"/>
        <v>433418.99837327923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2782094.9335932001</v>
      </c>
      <c r="E35" s="522">
        <f>IF(+I14&lt;F34,I14,D35)</f>
        <v>114169.97619047618</v>
      </c>
      <c r="F35" s="523">
        <f t="shared" si="21"/>
        <v>2667924.9574027238</v>
      </c>
      <c r="G35" s="524">
        <f t="shared" si="22"/>
        <v>420581.25850937946</v>
      </c>
      <c r="H35" s="491">
        <f t="shared" si="23"/>
        <v>420581.25850937946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2667924.9574027238</v>
      </c>
      <c r="E36" s="522">
        <f>IF(+I14&lt;F35,I14,D36)</f>
        <v>114169.97619047618</v>
      </c>
      <c r="F36" s="523">
        <f t="shared" si="21"/>
        <v>2553754.9812122476</v>
      </c>
      <c r="G36" s="524">
        <f t="shared" si="22"/>
        <v>407743.51864547969</v>
      </c>
      <c r="H36" s="491">
        <f t="shared" si="23"/>
        <v>407743.51864547969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2553754.9812122476</v>
      </c>
      <c r="E37" s="522">
        <f>IF(+I14&lt;F36,I14,D37)</f>
        <v>114169.97619047618</v>
      </c>
      <c r="F37" s="523">
        <f t="shared" si="21"/>
        <v>2439585.0050217714</v>
      </c>
      <c r="G37" s="524">
        <f t="shared" si="22"/>
        <v>394905.77878157992</v>
      </c>
      <c r="H37" s="491">
        <f t="shared" si="23"/>
        <v>394905.77878157992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2439585.0050217714</v>
      </c>
      <c r="E38" s="522">
        <f>IF(+I14&lt;F37,I14,D38)</f>
        <v>114169.97619047618</v>
      </c>
      <c r="F38" s="523">
        <f t="shared" si="21"/>
        <v>2325415.0288312952</v>
      </c>
      <c r="G38" s="524">
        <f t="shared" si="22"/>
        <v>382068.03891768027</v>
      </c>
      <c r="H38" s="491">
        <f t="shared" si="23"/>
        <v>382068.03891768027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2325415.0288312952</v>
      </c>
      <c r="E39" s="522">
        <f>IF(+I14&lt;F38,I14,D39)</f>
        <v>114169.97619047618</v>
      </c>
      <c r="F39" s="523">
        <f t="shared" si="21"/>
        <v>2211245.052640819</v>
      </c>
      <c r="G39" s="524">
        <f t="shared" si="22"/>
        <v>369230.29905378039</v>
      </c>
      <c r="H39" s="491">
        <f t="shared" si="23"/>
        <v>369230.29905378039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2211245.052640819</v>
      </c>
      <c r="E40" s="522">
        <f>IF(+I14&lt;F39,I14,D40)</f>
        <v>114169.97619047618</v>
      </c>
      <c r="F40" s="523">
        <f t="shared" si="21"/>
        <v>2097075.0764503428</v>
      </c>
      <c r="G40" s="524">
        <f t="shared" si="22"/>
        <v>356392.55918988073</v>
      </c>
      <c r="H40" s="491">
        <f t="shared" si="23"/>
        <v>356392.55918988073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2097075.0764503428</v>
      </c>
      <c r="E41" s="522">
        <f>IF(+I14&lt;F40,I14,D41)</f>
        <v>114169.97619047618</v>
      </c>
      <c r="F41" s="523">
        <f t="shared" si="21"/>
        <v>1982905.1002598666</v>
      </c>
      <c r="G41" s="524">
        <f t="shared" si="22"/>
        <v>343554.81932598096</v>
      </c>
      <c r="H41" s="491">
        <f t="shared" si="23"/>
        <v>343554.81932598096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1982905.1002598666</v>
      </c>
      <c r="E42" s="522">
        <f>IF(+I14&lt;F41,I14,D42)</f>
        <v>114169.97619047618</v>
      </c>
      <c r="F42" s="523">
        <f t="shared" si="21"/>
        <v>1868735.1240693904</v>
      </c>
      <c r="G42" s="524">
        <f t="shared" si="22"/>
        <v>330717.07946208119</v>
      </c>
      <c r="H42" s="491">
        <f t="shared" si="23"/>
        <v>330717.07946208119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1868735.1240693904</v>
      </c>
      <c r="E43" s="522">
        <f>IF(+I14&lt;F42,I14,D43)</f>
        <v>114169.97619047618</v>
      </c>
      <c r="F43" s="523">
        <f t="shared" si="21"/>
        <v>1754565.1478789141</v>
      </c>
      <c r="G43" s="524">
        <f t="shared" si="22"/>
        <v>317879.33959818142</v>
      </c>
      <c r="H43" s="491">
        <f t="shared" si="23"/>
        <v>317879.33959818142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1754565.1478789141</v>
      </c>
      <c r="E44" s="522">
        <f>IF(+I14&lt;F43,I14,D44)</f>
        <v>114169.97619047618</v>
      </c>
      <c r="F44" s="523">
        <f t="shared" si="21"/>
        <v>1640395.1716884379</v>
      </c>
      <c r="G44" s="524">
        <f t="shared" si="22"/>
        <v>305041.59973428171</v>
      </c>
      <c r="H44" s="491">
        <f t="shared" si="23"/>
        <v>305041.59973428171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1640395.1716884379</v>
      </c>
      <c r="E45" s="522">
        <f>IF(+I14&lt;F44,I14,D45)</f>
        <v>114169.97619047618</v>
      </c>
      <c r="F45" s="523">
        <f t="shared" si="21"/>
        <v>1526225.1954979617</v>
      </c>
      <c r="G45" s="524">
        <f t="shared" si="22"/>
        <v>292203.85987038194</v>
      </c>
      <c r="H45" s="491">
        <f t="shared" si="23"/>
        <v>292203.85987038194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1526225.1954979617</v>
      </c>
      <c r="E46" s="522">
        <f>IF(+I14&lt;F45,I14,D46)</f>
        <v>114169.97619047618</v>
      </c>
      <c r="F46" s="523">
        <f t="shared" si="21"/>
        <v>1412055.2193074855</v>
      </c>
      <c r="G46" s="524">
        <f t="shared" si="22"/>
        <v>279366.12000648223</v>
      </c>
      <c r="H46" s="491">
        <f t="shared" si="23"/>
        <v>279366.12000648223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1412055.2193074855</v>
      </c>
      <c r="E47" s="522">
        <f>IF(+I14&lt;F46,I14,D47)</f>
        <v>114169.97619047618</v>
      </c>
      <c r="F47" s="523">
        <f t="shared" si="21"/>
        <v>1297885.2431170093</v>
      </c>
      <c r="G47" s="524">
        <f t="shared" si="22"/>
        <v>266528.38014258246</v>
      </c>
      <c r="H47" s="491">
        <f t="shared" si="23"/>
        <v>266528.38014258246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1297885.2431170093</v>
      </c>
      <c r="E48" s="522">
        <f>IF(+I14&lt;F47,I14,D48)</f>
        <v>114169.97619047618</v>
      </c>
      <c r="F48" s="523">
        <f t="shared" si="21"/>
        <v>1183715.2669265331</v>
      </c>
      <c r="G48" s="524">
        <f t="shared" si="22"/>
        <v>253690.64027868269</v>
      </c>
      <c r="H48" s="491">
        <f t="shared" si="23"/>
        <v>253690.64027868269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1183715.2669265331</v>
      </c>
      <c r="E49" s="522">
        <f>IF(+I14&lt;F48,I14,D49)</f>
        <v>114169.97619047618</v>
      </c>
      <c r="F49" s="523">
        <f t="shared" ref="F49:F72" si="24">+D49-E49</f>
        <v>1069545.2907360569</v>
      </c>
      <c r="G49" s="524">
        <f t="shared" si="22"/>
        <v>240852.90041478295</v>
      </c>
      <c r="H49" s="491">
        <f t="shared" si="23"/>
        <v>240852.90041478295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1069545.2907360569</v>
      </c>
      <c r="E50" s="522">
        <f>IF(+I14&lt;F49,I14,D50)</f>
        <v>114169.97619047618</v>
      </c>
      <c r="F50" s="523">
        <f t="shared" si="24"/>
        <v>955375.31454558065</v>
      </c>
      <c r="G50" s="524">
        <f t="shared" si="22"/>
        <v>228015.16055088321</v>
      </c>
      <c r="H50" s="491">
        <f t="shared" si="23"/>
        <v>228015.16055088321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955375.31454558065</v>
      </c>
      <c r="E51" s="522">
        <f>IF(+I14&lt;F50,I14,D51)</f>
        <v>114169.97619047618</v>
      </c>
      <c r="F51" s="523">
        <f t="shared" si="24"/>
        <v>841205.33835510444</v>
      </c>
      <c r="G51" s="524">
        <f t="shared" si="22"/>
        <v>215177.42068698345</v>
      </c>
      <c r="H51" s="491">
        <f t="shared" si="23"/>
        <v>215177.42068698345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841205.33835510444</v>
      </c>
      <c r="E52" s="522">
        <f>IF(+I14&lt;F51,I14,D52)</f>
        <v>114169.97619047618</v>
      </c>
      <c r="F52" s="523">
        <f t="shared" si="24"/>
        <v>727035.36216462823</v>
      </c>
      <c r="G52" s="524">
        <f t="shared" si="22"/>
        <v>202339.68082308371</v>
      </c>
      <c r="H52" s="491">
        <f t="shared" si="23"/>
        <v>202339.68082308371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727035.36216462823</v>
      </c>
      <c r="E53" s="522">
        <f>IF(+I14&lt;F52,I14,D53)</f>
        <v>114169.97619047618</v>
      </c>
      <c r="F53" s="523">
        <f t="shared" si="24"/>
        <v>612865.38597415201</v>
      </c>
      <c r="G53" s="524">
        <f t="shared" si="22"/>
        <v>189501.94095918396</v>
      </c>
      <c r="H53" s="491">
        <f t="shared" si="23"/>
        <v>189501.94095918396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612865.38597415201</v>
      </c>
      <c r="E54" s="522">
        <f>IF(+I14&lt;F53,I14,D54)</f>
        <v>114169.97619047618</v>
      </c>
      <c r="F54" s="523">
        <f t="shared" si="24"/>
        <v>498695.4097836758</v>
      </c>
      <c r="G54" s="524">
        <f t="shared" si="22"/>
        <v>176664.2010952842</v>
      </c>
      <c r="H54" s="491">
        <f t="shared" si="23"/>
        <v>176664.2010952842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498695.4097836758</v>
      </c>
      <c r="E55" s="522">
        <f>IF(+I14&lt;F54,I14,D55)</f>
        <v>114169.97619047618</v>
      </c>
      <c r="F55" s="523">
        <f t="shared" si="24"/>
        <v>384525.43359319959</v>
      </c>
      <c r="G55" s="524">
        <f t="shared" si="22"/>
        <v>163826.46123138446</v>
      </c>
      <c r="H55" s="491">
        <f t="shared" si="23"/>
        <v>163826.46123138446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384525.43359319959</v>
      </c>
      <c r="E56" s="522">
        <f>IF(+I14&lt;F55,I14,D56)</f>
        <v>114169.97619047618</v>
      </c>
      <c r="F56" s="523">
        <f t="shared" si="24"/>
        <v>270355.45740272338</v>
      </c>
      <c r="G56" s="524">
        <f t="shared" ref="G56:G72" si="29">+I$12*((D56+F56)/2)+E56</f>
        <v>150988.72136748472</v>
      </c>
      <c r="H56" s="491">
        <f t="shared" ref="H56:H72" si="30">+I$13*((D56+F56)/2)+E56</f>
        <v>150988.72136748472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270355.45740272338</v>
      </c>
      <c r="E57" s="522">
        <f>IF(+I14&lt;F56,I14,D57)</f>
        <v>114169.97619047618</v>
      </c>
      <c r="F57" s="523">
        <f t="shared" si="24"/>
        <v>156185.48121224719</v>
      </c>
      <c r="G57" s="524">
        <f t="shared" si="29"/>
        <v>138150.98150358495</v>
      </c>
      <c r="H57" s="491">
        <f t="shared" si="30"/>
        <v>138150.98150358495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156185.48121224719</v>
      </c>
      <c r="E58" s="522">
        <f>IF(+I14&lt;F57,I14,D58)</f>
        <v>114169.97619047618</v>
      </c>
      <c r="F58" s="523">
        <f t="shared" si="24"/>
        <v>42015.505021771009</v>
      </c>
      <c r="G58" s="524">
        <f t="shared" si="29"/>
        <v>125313.24163968521</v>
      </c>
      <c r="H58" s="491">
        <f t="shared" si="30"/>
        <v>125313.24163968521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42015.505021771009</v>
      </c>
      <c r="E59" s="522">
        <f>IF(+I14&lt;F58,I14,D59)</f>
        <v>42015.505021771009</v>
      </c>
      <c r="F59" s="523">
        <f t="shared" si="24"/>
        <v>0</v>
      </c>
      <c r="G59" s="524">
        <f t="shared" si="29"/>
        <v>44377.702780400585</v>
      </c>
      <c r="H59" s="491">
        <f t="shared" si="30"/>
        <v>44377.702780400585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9"/>
        <v>0</v>
      </c>
      <c r="H60" s="491">
        <f t="shared" si="30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9"/>
        <v>0</v>
      </c>
      <c r="H61" s="491">
        <f t="shared" si="30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9"/>
        <v>0</v>
      </c>
      <c r="H62" s="491">
        <f t="shared" si="30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9"/>
        <v>0</v>
      </c>
      <c r="H63" s="491">
        <f t="shared" si="30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9"/>
        <v>0</v>
      </c>
      <c r="H64" s="491">
        <f t="shared" si="30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9"/>
        <v>0</v>
      </c>
      <c r="H65" s="491">
        <f t="shared" si="30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9"/>
        <v>0</v>
      </c>
      <c r="H66" s="491">
        <f t="shared" si="30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9"/>
        <v>0</v>
      </c>
      <c r="H67" s="491">
        <f t="shared" si="30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9"/>
        <v>0</v>
      </c>
      <c r="H68" s="491">
        <f t="shared" si="30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9"/>
        <v>0</v>
      </c>
      <c r="H69" s="491">
        <f t="shared" si="30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9"/>
        <v>0</v>
      </c>
      <c r="H70" s="491">
        <f t="shared" si="30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9"/>
        <v>0</v>
      </c>
      <c r="H71" s="491">
        <f t="shared" si="30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9"/>
        <v>0</v>
      </c>
      <c r="H72" s="471">
        <f t="shared" si="30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17312974.818957634</v>
      </c>
      <c r="H73" s="375">
        <f>SUM(H17:H72)</f>
        <v>17312974.818957634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530525.36169703898</v>
      </c>
      <c r="N87" s="546">
        <f>IF(J92&lt;D11,0,VLOOKUP(J92,C17:O72,11))</f>
        <v>530525.36169703898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517893.32371526345</v>
      </c>
      <c r="N88" s="550">
        <f>IF(J92&lt;D11,0,VLOOKUP(J92,C99:P154,7))</f>
        <v>517893.32371526345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-12632.037981775531</v>
      </c>
      <c r="N89" s="555">
        <f>+N88-N87</f>
        <v>-12632.037981775531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108980.43181818182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31">+I99-H99</f>
        <v>0</v>
      </c>
      <c r="K99" s="514"/>
      <c r="L99" s="512">
        <f t="shared" ref="L99:L104" si="32">H99</f>
        <v>449455.76564845629</v>
      </c>
      <c r="M99" s="597">
        <f t="shared" ref="M99:M130" si="33">IF(L99&lt;&gt;0,+H99-L99,0)</f>
        <v>0</v>
      </c>
      <c r="N99" s="512">
        <f t="shared" ref="N99:N104" si="34">I99</f>
        <v>449455.76564845629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31"/>
        <v>0</v>
      </c>
      <c r="K100" s="514"/>
      <c r="L100" s="518">
        <f t="shared" si="32"/>
        <v>817884.25936798821</v>
      </c>
      <c r="M100" s="519">
        <f t="shared" si="33"/>
        <v>0</v>
      </c>
      <c r="N100" s="518">
        <f t="shared" si="34"/>
        <v>817884.25936798821</v>
      </c>
      <c r="O100" s="514">
        <f t="shared" si="35"/>
        <v>0</v>
      </c>
      <c r="P100" s="514">
        <f t="shared" si="36"/>
        <v>0</v>
      </c>
      <c r="Q100" s="269"/>
    </row>
    <row r="101" spans="1:17" ht="12.5">
      <c r="B101" s="195" t="str">
        <f t="shared" ref="B101:B154" si="37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31"/>
        <v>0</v>
      </c>
      <c r="K101" s="514"/>
      <c r="L101" s="518">
        <f t="shared" si="32"/>
        <v>785987.52688164287</v>
      </c>
      <c r="M101" s="519">
        <f t="shared" si="33"/>
        <v>0</v>
      </c>
      <c r="N101" s="518">
        <f t="shared" si="34"/>
        <v>785987.52688164287</v>
      </c>
      <c r="O101" s="514">
        <f t="shared" si="35"/>
        <v>0</v>
      </c>
      <c r="P101" s="514">
        <f t="shared" si="36"/>
        <v>0</v>
      </c>
      <c r="Q101" s="269"/>
    </row>
    <row r="102" spans="1:17" ht="12.5">
      <c r="B102" s="195" t="str">
        <f t="shared" si="37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32"/>
        <v>716385.37410888227</v>
      </c>
      <c r="M102" s="519">
        <f t="shared" ref="M102:M107" si="38">IF(L102&lt;&gt;0,+H102-L102,0)</f>
        <v>0</v>
      </c>
      <c r="N102" s="518">
        <f t="shared" si="34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7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32"/>
        <v>703679.09794769238</v>
      </c>
      <c r="M103" s="519">
        <f t="shared" si="38"/>
        <v>0</v>
      </c>
      <c r="N103" s="518">
        <f t="shared" si="34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31"/>
        <v>0</v>
      </c>
      <c r="K104" s="514"/>
      <c r="L104" s="518">
        <f t="shared" si="32"/>
        <v>670616.34920679952</v>
      </c>
      <c r="M104" s="519">
        <f t="shared" si="38"/>
        <v>0</v>
      </c>
      <c r="N104" s="518">
        <f t="shared" si="34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31"/>
        <v>0</v>
      </c>
      <c r="K105" s="514"/>
      <c r="L105" s="518">
        <f t="shared" ref="L105:L110" si="39">H105</f>
        <v>633286.2163704508</v>
      </c>
      <c r="M105" s="519">
        <f t="shared" si="38"/>
        <v>0</v>
      </c>
      <c r="N105" s="518">
        <f t="shared" ref="N105:N110" si="40"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7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31"/>
        <v>0</v>
      </c>
      <c r="K106" s="514"/>
      <c r="L106" s="518">
        <f t="shared" si="39"/>
        <v>599717.14032488305</v>
      </c>
      <c r="M106" s="519">
        <f t="shared" si="38"/>
        <v>0</v>
      </c>
      <c r="N106" s="518">
        <f t="shared" si="40"/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31"/>
        <v>0</v>
      </c>
      <c r="K107" s="514"/>
      <c r="L107" s="518">
        <f t="shared" si="39"/>
        <v>524237.01720389316</v>
      </c>
      <c r="M107" s="519">
        <f t="shared" si="38"/>
        <v>0</v>
      </c>
      <c r="N107" s="518">
        <f t="shared" si="40"/>
        <v>524237.01720389316</v>
      </c>
      <c r="O107" s="514">
        <f t="shared" si="35"/>
        <v>0</v>
      </c>
      <c r="P107" s="514">
        <f t="shared" si="36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31"/>
        <v>0</v>
      </c>
      <c r="K108" s="514"/>
      <c r="L108" s="518">
        <f t="shared" si="39"/>
        <v>515079.08312733757</v>
      </c>
      <c r="M108" s="519">
        <f t="shared" ref="M108" si="41">IF(L108&lt;&gt;0,+H108-L108,0)</f>
        <v>0</v>
      </c>
      <c r="N108" s="518">
        <f t="shared" si="40"/>
        <v>515079.08312733757</v>
      </c>
      <c r="O108" s="514">
        <f t="shared" si="35"/>
        <v>0</v>
      </c>
      <c r="P108" s="514">
        <f t="shared" si="36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31"/>
        <v>0</v>
      </c>
      <c r="K109" s="514"/>
      <c r="L109" s="518">
        <f t="shared" si="39"/>
        <v>507605.90193719347</v>
      </c>
      <c r="M109" s="519">
        <f t="shared" ref="M109" si="42">IF(L109&lt;&gt;0,+H109-L109,0)</f>
        <v>0</v>
      </c>
      <c r="N109" s="518">
        <f t="shared" si="40"/>
        <v>507605.90193719347</v>
      </c>
      <c r="O109" s="514">
        <f t="shared" si="35"/>
        <v>0</v>
      </c>
      <c r="P109" s="514">
        <f t="shared" si="36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2021</v>
      </c>
      <c r="D110" s="508">
        <v>3600272.1646679109</v>
      </c>
      <c r="E110" s="516">
        <v>116954.60975609756</v>
      </c>
      <c r="F110" s="515">
        <v>3483317.5549118132</v>
      </c>
      <c r="G110" s="515">
        <v>3541794.8597898623</v>
      </c>
      <c r="H110" s="516">
        <v>518998.71323275828</v>
      </c>
      <c r="I110" s="510">
        <v>518998.71323275828</v>
      </c>
      <c r="J110" s="514">
        <f t="shared" si="31"/>
        <v>0</v>
      </c>
      <c r="K110" s="514"/>
      <c r="L110" s="518">
        <f t="shared" si="39"/>
        <v>518998.71323275828</v>
      </c>
      <c r="M110" s="519">
        <f t="shared" ref="M110" si="43">IF(L110&lt;&gt;0,+H110-L110,0)</f>
        <v>0</v>
      </c>
      <c r="N110" s="518">
        <f t="shared" si="40"/>
        <v>518998.71323275828</v>
      </c>
      <c r="O110" s="514">
        <f t="shared" si="35"/>
        <v>0</v>
      </c>
      <c r="P110" s="514">
        <f t="shared" si="36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2022</v>
      </c>
      <c r="D111" s="508">
        <v>3483317.5549118132</v>
      </c>
      <c r="E111" s="516">
        <v>114169.97619047618</v>
      </c>
      <c r="F111" s="515">
        <v>3369147.578721337</v>
      </c>
      <c r="G111" s="515">
        <v>3426232.5668165749</v>
      </c>
      <c r="H111" s="516">
        <v>516607.86325041461</v>
      </c>
      <c r="I111" s="510">
        <v>516607.86325041461</v>
      </c>
      <c r="J111" s="514">
        <f t="shared" si="31"/>
        <v>0</v>
      </c>
      <c r="K111" s="514"/>
      <c r="L111" s="518">
        <f t="shared" ref="L111" si="44">H111</f>
        <v>516607.86325041461</v>
      </c>
      <c r="M111" s="519">
        <f t="shared" ref="M111" si="45">IF(L111&lt;&gt;0,+H111-L111,0)</f>
        <v>0</v>
      </c>
      <c r="N111" s="518">
        <f t="shared" ref="N111" si="46">I111</f>
        <v>516607.86325041461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2023</v>
      </c>
      <c r="D112" s="374">
        <f>IF(F111+SUM(E$99:E111)=D$92,F111,D$92-SUM(E$99:E111))</f>
        <v>3369147.578721337</v>
      </c>
      <c r="E112" s="522">
        <f>IF(+J96&lt;F111,J96,D112)</f>
        <v>108980.43181818182</v>
      </c>
      <c r="F112" s="523">
        <f t="shared" ref="F112:F131" si="49">+D112-E112</f>
        <v>3260167.1469031554</v>
      </c>
      <c r="G112" s="523">
        <f t="shared" ref="G112:G130" si="50">+(F112+D112)/2</f>
        <v>3314657.3628122462</v>
      </c>
      <c r="H112" s="526">
        <f t="shared" ref="H112:H130" si="51">+J$94*G112+E112</f>
        <v>517893.32371526345</v>
      </c>
      <c r="I112" s="577">
        <f t="shared" ref="I112:I130" si="52">+J$95*G112+E112</f>
        <v>517893.32371526345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 ht="12.5">
      <c r="B113" s="195" t="str">
        <f t="shared" si="37"/>
        <v/>
      </c>
      <c r="C113" s="507">
        <f>IF(D93="","-",+C112+1)</f>
        <v>2024</v>
      </c>
      <c r="D113" s="374">
        <f>IF(F112+SUM(E$99:E112)=D$92,F112,D$92-SUM(E$99:E112))</f>
        <v>3260167.1469031554</v>
      </c>
      <c r="E113" s="522">
        <f>IF(+J96&lt;F112,J96,D113)</f>
        <v>108980.43181818182</v>
      </c>
      <c r="F113" s="523">
        <f t="shared" si="49"/>
        <v>3151186.7150849737</v>
      </c>
      <c r="G113" s="523">
        <f t="shared" si="50"/>
        <v>3205676.9309940645</v>
      </c>
      <c r="H113" s="526">
        <f t="shared" si="51"/>
        <v>504448.94661766913</v>
      </c>
      <c r="I113" s="577">
        <f t="shared" si="52"/>
        <v>504448.94661766913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2025</v>
      </c>
      <c r="D114" s="374">
        <f>IF(F113+SUM(E$99:E113)=D$92,F113,D$92-SUM(E$99:E113))</f>
        <v>3151186.7150849737</v>
      </c>
      <c r="E114" s="522">
        <f>IF(+J96&lt;F113,J96,D114)</f>
        <v>108980.43181818182</v>
      </c>
      <c r="F114" s="523">
        <f t="shared" si="49"/>
        <v>3042206.2832667921</v>
      </c>
      <c r="G114" s="523">
        <f t="shared" si="50"/>
        <v>3096696.4991758829</v>
      </c>
      <c r="H114" s="526">
        <f t="shared" si="51"/>
        <v>491004.56952007476</v>
      </c>
      <c r="I114" s="577">
        <f t="shared" si="52"/>
        <v>491004.56952007476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 ht="12.5">
      <c r="B115" s="195" t="str">
        <f t="shared" si="37"/>
        <v/>
      </c>
      <c r="C115" s="507">
        <f>IF(D93="","-",+C114+1)</f>
        <v>2026</v>
      </c>
      <c r="D115" s="374">
        <f>IF(F114+SUM(E$99:E114)=D$92,F114,D$92-SUM(E$99:E114))</f>
        <v>3042206.2832667921</v>
      </c>
      <c r="E115" s="522">
        <f>IF(+J96&lt;F114,J96,D115)</f>
        <v>108980.43181818182</v>
      </c>
      <c r="F115" s="523">
        <f t="shared" si="49"/>
        <v>2933225.8514486104</v>
      </c>
      <c r="G115" s="523">
        <f t="shared" si="50"/>
        <v>2987716.0673577012</v>
      </c>
      <c r="H115" s="526">
        <f t="shared" si="51"/>
        <v>477560.19242248044</v>
      </c>
      <c r="I115" s="577">
        <f t="shared" si="52"/>
        <v>477560.19242248044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2027</v>
      </c>
      <c r="D116" s="374">
        <f>IF(F115+SUM(E$99:E115)=D$92,F115,D$92-SUM(E$99:E115))</f>
        <v>2933225.8514486104</v>
      </c>
      <c r="E116" s="522">
        <f>IF(+J96&lt;F115,J96,D116)</f>
        <v>108980.43181818182</v>
      </c>
      <c r="F116" s="523">
        <f t="shared" si="49"/>
        <v>2824245.4196304288</v>
      </c>
      <c r="G116" s="523">
        <f t="shared" si="50"/>
        <v>2878735.6355395196</v>
      </c>
      <c r="H116" s="526">
        <f t="shared" si="51"/>
        <v>464115.81532488612</v>
      </c>
      <c r="I116" s="577">
        <f t="shared" si="52"/>
        <v>464115.81532488612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2028</v>
      </c>
      <c r="D117" s="374">
        <f>IF(F116+SUM(E$99:E116)=D$92,F116,D$92-SUM(E$99:E116))</f>
        <v>2824245.4196304288</v>
      </c>
      <c r="E117" s="522">
        <f>IF(+J96&lt;F116,J96,D117)</f>
        <v>108980.43181818182</v>
      </c>
      <c r="F117" s="523">
        <f t="shared" si="49"/>
        <v>2715264.9878122471</v>
      </c>
      <c r="G117" s="523">
        <f t="shared" si="50"/>
        <v>2769755.203721338</v>
      </c>
      <c r="H117" s="526">
        <f t="shared" si="51"/>
        <v>450671.4382272918</v>
      </c>
      <c r="I117" s="577">
        <f t="shared" si="52"/>
        <v>450671.4382272918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2029</v>
      </c>
      <c r="D118" s="374">
        <f>IF(F117+SUM(E$99:E117)=D$92,F117,D$92-SUM(E$99:E117))</f>
        <v>2715264.9878122471</v>
      </c>
      <c r="E118" s="522">
        <f>IF(+J96&lt;F117,J96,D118)</f>
        <v>108980.43181818182</v>
      </c>
      <c r="F118" s="523">
        <f t="shared" si="49"/>
        <v>2606284.5559940655</v>
      </c>
      <c r="G118" s="523">
        <f t="shared" si="50"/>
        <v>2660774.7719031563</v>
      </c>
      <c r="H118" s="526">
        <f t="shared" si="51"/>
        <v>437227.06112969748</v>
      </c>
      <c r="I118" s="577">
        <f t="shared" si="52"/>
        <v>437227.06112969748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2030</v>
      </c>
      <c r="D119" s="374">
        <f>IF(F118+SUM(E$99:E118)=D$92,F118,D$92-SUM(E$99:E118))</f>
        <v>2606284.5559940655</v>
      </c>
      <c r="E119" s="522">
        <f>IF(+J96&lt;F118,J96,D119)</f>
        <v>108980.43181818182</v>
      </c>
      <c r="F119" s="523">
        <f t="shared" si="49"/>
        <v>2497304.1241758838</v>
      </c>
      <c r="G119" s="523">
        <f t="shared" si="50"/>
        <v>2551794.3400849747</v>
      </c>
      <c r="H119" s="526">
        <f t="shared" si="51"/>
        <v>423782.6840321031</v>
      </c>
      <c r="I119" s="577">
        <f t="shared" si="52"/>
        <v>423782.6840321031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2031</v>
      </c>
      <c r="D120" s="374">
        <f>IF(F119+SUM(E$99:E119)=D$92,F119,D$92-SUM(E$99:E119))</f>
        <v>2497304.1241758838</v>
      </c>
      <c r="E120" s="522">
        <f>IF(+J96&lt;F119,J96,D120)</f>
        <v>108980.43181818182</v>
      </c>
      <c r="F120" s="523">
        <f t="shared" si="49"/>
        <v>2388323.6923577022</v>
      </c>
      <c r="G120" s="523">
        <f t="shared" si="50"/>
        <v>2442813.908266793</v>
      </c>
      <c r="H120" s="526">
        <f t="shared" si="51"/>
        <v>410338.30693450879</v>
      </c>
      <c r="I120" s="577">
        <f t="shared" si="52"/>
        <v>410338.30693450879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2032</v>
      </c>
      <c r="D121" s="374">
        <f>IF(F120+SUM(E$99:E120)=D$92,F120,D$92-SUM(E$99:E120))</f>
        <v>2388323.6923577022</v>
      </c>
      <c r="E121" s="522">
        <f>IF(+J96&lt;F120,J96,D121)</f>
        <v>108980.43181818182</v>
      </c>
      <c r="F121" s="523">
        <f t="shared" si="49"/>
        <v>2279343.2605395205</v>
      </c>
      <c r="G121" s="523">
        <f t="shared" si="50"/>
        <v>2333833.4764486114</v>
      </c>
      <c r="H121" s="526">
        <f t="shared" si="51"/>
        <v>396893.92983691447</v>
      </c>
      <c r="I121" s="577">
        <f t="shared" si="52"/>
        <v>396893.92983691447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2033</v>
      </c>
      <c r="D122" s="374">
        <f>IF(F121+SUM(E$99:E121)=D$92,F121,D$92-SUM(E$99:E121))</f>
        <v>2279343.2605395205</v>
      </c>
      <c r="E122" s="522">
        <f>IF(+J96&lt;F121,J96,D122)</f>
        <v>108980.43181818182</v>
      </c>
      <c r="F122" s="523">
        <f t="shared" si="49"/>
        <v>2170362.8287213389</v>
      </c>
      <c r="G122" s="523">
        <f t="shared" si="50"/>
        <v>2224853.0446304297</v>
      </c>
      <c r="H122" s="526">
        <f t="shared" si="51"/>
        <v>383449.55273932015</v>
      </c>
      <c r="I122" s="577">
        <f t="shared" si="52"/>
        <v>383449.55273932015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2034</v>
      </c>
      <c r="D123" s="374">
        <f>IF(F122+SUM(E$99:E122)=D$92,F122,D$92-SUM(E$99:E122))</f>
        <v>2170362.8287213389</v>
      </c>
      <c r="E123" s="522">
        <f>IF(+J96&lt;F122,J96,D123)</f>
        <v>108980.43181818182</v>
      </c>
      <c r="F123" s="523">
        <f t="shared" si="49"/>
        <v>2061382.396903157</v>
      </c>
      <c r="G123" s="523">
        <f t="shared" si="50"/>
        <v>2115872.6128122481</v>
      </c>
      <c r="H123" s="526">
        <f t="shared" si="51"/>
        <v>370005.17564172577</v>
      </c>
      <c r="I123" s="577">
        <f t="shared" si="52"/>
        <v>370005.17564172577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2035</v>
      </c>
      <c r="D124" s="374">
        <f>IF(F123+SUM(E$99:E123)=D$92,F123,D$92-SUM(E$99:E123))</f>
        <v>2061382.396903157</v>
      </c>
      <c r="E124" s="522">
        <f>IF(+J96&lt;F123,J96,D124)</f>
        <v>108980.43181818182</v>
      </c>
      <c r="F124" s="523">
        <f t="shared" si="49"/>
        <v>1952401.9650849751</v>
      </c>
      <c r="G124" s="523">
        <f t="shared" si="50"/>
        <v>2006892.1809940659</v>
      </c>
      <c r="H124" s="526">
        <f t="shared" si="51"/>
        <v>356560.79854413145</v>
      </c>
      <c r="I124" s="577">
        <f t="shared" si="52"/>
        <v>356560.79854413145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2036</v>
      </c>
      <c r="D125" s="374">
        <f>IF(F124+SUM(E$99:E124)=D$92,F124,D$92-SUM(E$99:E124))</f>
        <v>1952401.9650849751</v>
      </c>
      <c r="E125" s="522">
        <f>IF(+J96&lt;F124,J96,D125)</f>
        <v>108980.43181818182</v>
      </c>
      <c r="F125" s="523">
        <f t="shared" si="49"/>
        <v>1843421.5332667932</v>
      </c>
      <c r="G125" s="523">
        <f t="shared" si="50"/>
        <v>1897911.7491758843</v>
      </c>
      <c r="H125" s="526">
        <f t="shared" si="51"/>
        <v>343116.42144653708</v>
      </c>
      <c r="I125" s="577">
        <f t="shared" si="52"/>
        <v>343116.42144653708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2037</v>
      </c>
      <c r="D126" s="374">
        <f>IF(F125+SUM(E$99:E125)=D$92,F125,D$92-SUM(E$99:E125))</f>
        <v>1843421.5332667932</v>
      </c>
      <c r="E126" s="522">
        <f>IF(+J96&lt;F125,J96,D126)</f>
        <v>108980.43181818182</v>
      </c>
      <c r="F126" s="523">
        <f t="shared" si="49"/>
        <v>1734441.1014486114</v>
      </c>
      <c r="G126" s="523">
        <f t="shared" si="50"/>
        <v>1788931.3173577022</v>
      </c>
      <c r="H126" s="526">
        <f t="shared" si="51"/>
        <v>329672.0443489427</v>
      </c>
      <c r="I126" s="577">
        <f t="shared" si="52"/>
        <v>329672.0443489427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2038</v>
      </c>
      <c r="D127" s="374">
        <f>IF(F126+SUM(E$99:E126)=D$92,F126,D$92-SUM(E$99:E126))</f>
        <v>1734441.1014486114</v>
      </c>
      <c r="E127" s="522">
        <f>IF(+J96&lt;F126,J96,D127)</f>
        <v>108980.43181818182</v>
      </c>
      <c r="F127" s="523">
        <f t="shared" si="49"/>
        <v>1625460.6696304295</v>
      </c>
      <c r="G127" s="523">
        <f t="shared" si="50"/>
        <v>1679950.8855395205</v>
      </c>
      <c r="H127" s="526">
        <f t="shared" si="51"/>
        <v>316227.66725134838</v>
      </c>
      <c r="I127" s="577">
        <f t="shared" si="52"/>
        <v>316227.66725134838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2039</v>
      </c>
      <c r="D128" s="374">
        <f>IF(F127+SUM(E$99:E127)=D$92,F127,D$92-SUM(E$99:E127))</f>
        <v>1625460.6696304295</v>
      </c>
      <c r="E128" s="522">
        <f>IF(+J96&lt;F127,J96,D128)</f>
        <v>108980.43181818182</v>
      </c>
      <c r="F128" s="523">
        <f t="shared" si="49"/>
        <v>1516480.2378122476</v>
      </c>
      <c r="G128" s="523">
        <f t="shared" si="50"/>
        <v>1570970.4537213384</v>
      </c>
      <c r="H128" s="526">
        <f t="shared" si="51"/>
        <v>302783.29015375394</v>
      </c>
      <c r="I128" s="577">
        <f t="shared" si="52"/>
        <v>302783.29015375394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2040</v>
      </c>
      <c r="D129" s="374">
        <f>IF(F128+SUM(E$99:E128)=D$92,F128,D$92-SUM(E$99:E128))</f>
        <v>1516480.2378122476</v>
      </c>
      <c r="E129" s="522">
        <f>IF(+J96&lt;F128,J96,D129)</f>
        <v>108980.43181818182</v>
      </c>
      <c r="F129" s="523">
        <f t="shared" si="49"/>
        <v>1407499.8059940657</v>
      </c>
      <c r="G129" s="523">
        <f t="shared" si="50"/>
        <v>1461990.0219031568</v>
      </c>
      <c r="H129" s="526">
        <f t="shared" si="51"/>
        <v>289338.91305615962</v>
      </c>
      <c r="I129" s="577">
        <f t="shared" si="52"/>
        <v>289338.91305615962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2041</v>
      </c>
      <c r="D130" s="374">
        <f>IF(F129+SUM(E$99:E129)=D$92,F129,D$92-SUM(E$99:E129))</f>
        <v>1407499.8059940657</v>
      </c>
      <c r="E130" s="522">
        <f>IF(+J96&lt;F129,J96,D130)</f>
        <v>108980.43181818182</v>
      </c>
      <c r="F130" s="523">
        <f t="shared" si="49"/>
        <v>1298519.3741758838</v>
      </c>
      <c r="G130" s="523">
        <f t="shared" si="50"/>
        <v>1353009.5900849747</v>
      </c>
      <c r="H130" s="526">
        <f t="shared" si="51"/>
        <v>275894.53595856525</v>
      </c>
      <c r="I130" s="577">
        <f t="shared" si="52"/>
        <v>275894.53595856525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2042</v>
      </c>
      <c r="D131" s="374">
        <f>IF(F130+SUM(E$99:E130)=D$92,F130,D$92-SUM(E$99:E130))</f>
        <v>1298519.3741758838</v>
      </c>
      <c r="E131" s="522">
        <f>IF(+J96&lt;F130,J96,D131)</f>
        <v>108980.43181818182</v>
      </c>
      <c r="F131" s="523">
        <f t="shared" si="49"/>
        <v>1189538.9423577019</v>
      </c>
      <c r="G131" s="523">
        <f t="shared" ref="G131:G154" si="53">+(F131+D131)/2</f>
        <v>1244029.158266793</v>
      </c>
      <c r="H131" s="526">
        <f t="shared" ref="H131:H154" si="54">+J$94*G131+E131</f>
        <v>262450.15886097093</v>
      </c>
      <c r="I131" s="577">
        <f t="shared" ref="I131:I154" si="55">+J$95*G131+E131</f>
        <v>262450.15886097093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2043</v>
      </c>
      <c r="D132" s="374">
        <f>IF(F131+SUM(E$99:E131)=D$92,F131,D$92-SUM(E$99:E131))</f>
        <v>1189538.9423577019</v>
      </c>
      <c r="E132" s="522">
        <f>IF(+J96&lt;F131,J96,D132)</f>
        <v>108980.43181818182</v>
      </c>
      <c r="F132" s="523">
        <f t="shared" ref="F132:F154" si="60">+D132-E132</f>
        <v>1080558.5105395201</v>
      </c>
      <c r="G132" s="523">
        <f t="shared" si="53"/>
        <v>1135048.7264486109</v>
      </c>
      <c r="H132" s="526">
        <f t="shared" si="54"/>
        <v>249005.78176337652</v>
      </c>
      <c r="I132" s="577">
        <f t="shared" si="55"/>
        <v>249005.78176337652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2044</v>
      </c>
      <c r="D133" s="374">
        <f>IF(F132+SUM(E$99:E132)=D$92,F132,D$92-SUM(E$99:E132))</f>
        <v>1080558.5105395201</v>
      </c>
      <c r="E133" s="522">
        <f>IF(+J96&lt;F132,J96,D133)</f>
        <v>108980.43181818182</v>
      </c>
      <c r="F133" s="523">
        <f t="shared" si="60"/>
        <v>971578.07872133818</v>
      </c>
      <c r="G133" s="523">
        <f t="shared" si="53"/>
        <v>1026068.2946304291</v>
      </c>
      <c r="H133" s="526">
        <f t="shared" si="54"/>
        <v>235561.40466578217</v>
      </c>
      <c r="I133" s="577">
        <f t="shared" si="55"/>
        <v>235561.40466578217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2045</v>
      </c>
      <c r="D134" s="374">
        <f>IF(F133+SUM(E$99:E133)=D$92,F133,D$92-SUM(E$99:E133))</f>
        <v>971578.07872133818</v>
      </c>
      <c r="E134" s="522">
        <f>IF(+J96&lt;F133,J96,D134)</f>
        <v>108980.43181818182</v>
      </c>
      <c r="F134" s="523">
        <f t="shared" si="60"/>
        <v>862597.6469031563</v>
      </c>
      <c r="G134" s="523">
        <f t="shared" si="53"/>
        <v>917087.86281224724</v>
      </c>
      <c r="H134" s="526">
        <f t="shared" si="54"/>
        <v>222117.02756818783</v>
      </c>
      <c r="I134" s="577">
        <f t="shared" si="55"/>
        <v>222117.02756818783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2046</v>
      </c>
      <c r="D135" s="374">
        <f>IF(F134+SUM(E$99:E134)=D$92,F134,D$92-SUM(E$99:E134))</f>
        <v>862597.6469031563</v>
      </c>
      <c r="E135" s="522">
        <f>IF(+J96&lt;F134,J96,D135)</f>
        <v>108980.43181818182</v>
      </c>
      <c r="F135" s="523">
        <f t="shared" si="60"/>
        <v>753617.21508497442</v>
      </c>
      <c r="G135" s="523">
        <f t="shared" si="53"/>
        <v>808107.43099406536</v>
      </c>
      <c r="H135" s="526">
        <f t="shared" si="54"/>
        <v>208672.65047059348</v>
      </c>
      <c r="I135" s="577">
        <f t="shared" si="55"/>
        <v>208672.65047059348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2047</v>
      </c>
      <c r="D136" s="374">
        <f>IF(F135+SUM(E$99:E135)=D$92,F135,D$92-SUM(E$99:E135))</f>
        <v>753617.21508497442</v>
      </c>
      <c r="E136" s="522">
        <f>IF(+J96&lt;F135,J96,D136)</f>
        <v>108980.43181818182</v>
      </c>
      <c r="F136" s="523">
        <f t="shared" si="60"/>
        <v>644636.78326679254</v>
      </c>
      <c r="G136" s="523">
        <f t="shared" si="53"/>
        <v>699126.99917588348</v>
      </c>
      <c r="H136" s="526">
        <f t="shared" si="54"/>
        <v>195228.2733729991</v>
      </c>
      <c r="I136" s="577">
        <f t="shared" si="55"/>
        <v>195228.2733729991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2048</v>
      </c>
      <c r="D137" s="374">
        <f>IF(F136+SUM(E$99:E136)=D$92,F136,D$92-SUM(E$99:E136))</f>
        <v>644636.78326679254</v>
      </c>
      <c r="E137" s="522">
        <f>IF(+J96&lt;F136,J96,D137)</f>
        <v>108980.43181818182</v>
      </c>
      <c r="F137" s="523">
        <f t="shared" si="60"/>
        <v>535656.35144861066</v>
      </c>
      <c r="G137" s="523">
        <f t="shared" si="53"/>
        <v>590146.5673577016</v>
      </c>
      <c r="H137" s="526">
        <f t="shared" si="54"/>
        <v>181783.89627540472</v>
      </c>
      <c r="I137" s="577">
        <f t="shared" si="55"/>
        <v>181783.89627540472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2049</v>
      </c>
      <c r="D138" s="374">
        <f>IF(F137+SUM(E$99:E137)=D$92,F137,D$92-SUM(E$99:E137))</f>
        <v>535656.35144861066</v>
      </c>
      <c r="E138" s="522">
        <f>IF(+J96&lt;F137,J96,D138)</f>
        <v>108980.43181818182</v>
      </c>
      <c r="F138" s="523">
        <f t="shared" si="60"/>
        <v>426675.91963042883</v>
      </c>
      <c r="G138" s="523">
        <f t="shared" si="53"/>
        <v>481166.13553951972</v>
      </c>
      <c r="H138" s="526">
        <f t="shared" si="54"/>
        <v>168339.51917781038</v>
      </c>
      <c r="I138" s="577">
        <f t="shared" si="55"/>
        <v>168339.51917781038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2050</v>
      </c>
      <c r="D139" s="374">
        <f>IF(F138+SUM(E$99:E138)=D$92,F138,D$92-SUM(E$99:E138))</f>
        <v>426675.91963042883</v>
      </c>
      <c r="E139" s="522">
        <f>IF(+J96&lt;F138,J96,D139)</f>
        <v>108980.43181818182</v>
      </c>
      <c r="F139" s="523">
        <f t="shared" si="60"/>
        <v>317695.48781224701</v>
      </c>
      <c r="G139" s="523">
        <f t="shared" si="53"/>
        <v>372185.70372133795</v>
      </c>
      <c r="H139" s="526">
        <f t="shared" si="54"/>
        <v>154895.14208021603</v>
      </c>
      <c r="I139" s="577">
        <f t="shared" si="55"/>
        <v>154895.14208021603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2051</v>
      </c>
      <c r="D140" s="374">
        <f>IF(F139+SUM(E$99:E139)=D$92,F139,D$92-SUM(E$99:E139))</f>
        <v>317695.48781224701</v>
      </c>
      <c r="E140" s="522">
        <f>IF(+J96&lt;F139,J96,D140)</f>
        <v>108980.43181818182</v>
      </c>
      <c r="F140" s="523">
        <f t="shared" si="60"/>
        <v>208715.05599406519</v>
      </c>
      <c r="G140" s="523">
        <f t="shared" si="53"/>
        <v>263205.27190315607</v>
      </c>
      <c r="H140" s="526">
        <f t="shared" si="54"/>
        <v>141450.76498262168</v>
      </c>
      <c r="I140" s="577">
        <f t="shared" si="55"/>
        <v>141450.76498262168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</row>
    <row r="141" spans="2:17" ht="12.5">
      <c r="B141" s="195" t="str">
        <f t="shared" si="37"/>
        <v/>
      </c>
      <c r="C141" s="507">
        <f>IF(D93="","-",+C140+1)</f>
        <v>2052</v>
      </c>
      <c r="D141" s="374">
        <f>IF(F140+SUM(E$99:E140)=D$92,F140,D$92-SUM(E$99:E140))</f>
        <v>208715.05599406519</v>
      </c>
      <c r="E141" s="522">
        <f>IF(+J96&lt;F140,J96,D141)</f>
        <v>108980.43181818182</v>
      </c>
      <c r="F141" s="523">
        <f t="shared" si="60"/>
        <v>99734.624175883364</v>
      </c>
      <c r="G141" s="523">
        <f t="shared" si="53"/>
        <v>154224.84008497428</v>
      </c>
      <c r="H141" s="526">
        <f t="shared" si="54"/>
        <v>128006.38788502733</v>
      </c>
      <c r="I141" s="577">
        <f t="shared" si="55"/>
        <v>128006.38788502733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2053</v>
      </c>
      <c r="D142" s="374">
        <f>IF(F141+SUM(E$99:E141)=D$92,F141,D$92-SUM(E$99:E141))</f>
        <v>99734.624175883364</v>
      </c>
      <c r="E142" s="522">
        <f>IF(+J96&lt;F141,J96,D142)</f>
        <v>99734.624175883364</v>
      </c>
      <c r="F142" s="523">
        <f t="shared" si="60"/>
        <v>0</v>
      </c>
      <c r="G142" s="523">
        <f t="shared" si="53"/>
        <v>49867.312087941682</v>
      </c>
      <c r="H142" s="526">
        <f t="shared" si="54"/>
        <v>105886.50793490752</v>
      </c>
      <c r="I142" s="577">
        <f t="shared" si="55"/>
        <v>105886.50793490752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3"/>
        <v>0</v>
      </c>
      <c r="H143" s="526">
        <f t="shared" si="54"/>
        <v>0</v>
      </c>
      <c r="I143" s="577">
        <f t="shared" si="55"/>
        <v>0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3"/>
        <v>0</v>
      </c>
      <c r="H144" s="526">
        <f t="shared" si="54"/>
        <v>0</v>
      </c>
      <c r="I144" s="577">
        <f t="shared" si="55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3"/>
        <v>0</v>
      </c>
      <c r="H145" s="526">
        <f t="shared" si="54"/>
        <v>0</v>
      </c>
      <c r="I145" s="577">
        <f t="shared" si="55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3"/>
        <v>0</v>
      </c>
      <c r="H146" s="526">
        <f t="shared" si="54"/>
        <v>0</v>
      </c>
      <c r="I146" s="577">
        <f t="shared" si="55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3"/>
        <v>0</v>
      </c>
      <c r="H147" s="526">
        <f t="shared" si="54"/>
        <v>0</v>
      </c>
      <c r="I147" s="577">
        <f t="shared" si="55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3"/>
        <v>0</v>
      </c>
      <c r="H154" s="530">
        <f t="shared" si="54"/>
        <v>0</v>
      </c>
      <c r="I154" s="579">
        <f t="shared" si="55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</row>
    <row r="155" spans="2:17" ht="12.5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17753922.490547664</v>
      </c>
      <c r="I155" s="375">
        <f>SUM(I99:I154)</f>
        <v>17753922.490547664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A70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580642.49939418666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580642.49939418666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15">
        <v>3669225.2466240758</v>
      </c>
      <c r="E30" s="516">
        <v>125017.59523809524</v>
      </c>
      <c r="F30" s="515">
        <v>3544207.6513859807</v>
      </c>
      <c r="G30" s="516">
        <v>580642.49939418666</v>
      </c>
      <c r="H30" s="510">
        <v>580642.49939418666</v>
      </c>
      <c r="I30" s="511">
        <f t="shared" si="9"/>
        <v>0</v>
      </c>
      <c r="J30" s="511"/>
      <c r="K30" s="518">
        <f t="shared" ref="K30" si="18">G30</f>
        <v>580642.49939418666</v>
      </c>
      <c r="L30" s="519">
        <f t="shared" ref="L30" si="19">IF(K30&lt;&gt;0,+G30-K30,0)</f>
        <v>0</v>
      </c>
      <c r="M30" s="518">
        <f t="shared" ref="M30" si="20">H30</f>
        <v>580642.49939418666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3544207.6513859807</v>
      </c>
      <c r="E31" s="522">
        <f>IF(+I14&lt;F30,I14,D31)</f>
        <v>125017.59523809524</v>
      </c>
      <c r="F31" s="523">
        <f t="shared" ref="F31:F48" si="21">+D31-E31</f>
        <v>3419190.0561478855</v>
      </c>
      <c r="G31" s="524">
        <f t="shared" ref="G31:G55" si="22">+I$12*((D31+F31)/2)+E31</f>
        <v>516514.07846873952</v>
      </c>
      <c r="H31" s="491">
        <f t="shared" ref="H31:H55" si="23">+I$13*((D31+F31)/2)+E31</f>
        <v>516514.07846873952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3419190.0561478855</v>
      </c>
      <c r="E32" s="522">
        <f>IF(+I14&lt;F31,I14,D32)</f>
        <v>125017.59523809524</v>
      </c>
      <c r="F32" s="523">
        <f t="shared" si="21"/>
        <v>3294172.4609097904</v>
      </c>
      <c r="G32" s="524">
        <f t="shared" si="22"/>
        <v>502456.58787769859</v>
      </c>
      <c r="H32" s="491">
        <f t="shared" si="23"/>
        <v>502456.58787769859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3294172.4609097904</v>
      </c>
      <c r="E33" s="522">
        <f>IF(+I14&lt;F32,I14,D33)</f>
        <v>125017.59523809524</v>
      </c>
      <c r="F33" s="523">
        <f t="shared" si="21"/>
        <v>3169154.8656716952</v>
      </c>
      <c r="G33" s="524">
        <f t="shared" si="22"/>
        <v>488399.09728665778</v>
      </c>
      <c r="H33" s="491">
        <f t="shared" si="23"/>
        <v>488399.09728665778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3169154.8656716952</v>
      </c>
      <c r="E34" s="522">
        <f>IF(+I14&lt;F33,I14,D34)</f>
        <v>125017.59523809524</v>
      </c>
      <c r="F34" s="523">
        <f t="shared" si="21"/>
        <v>3044137.2704336001</v>
      </c>
      <c r="G34" s="524">
        <f t="shared" si="22"/>
        <v>474341.60669561697</v>
      </c>
      <c r="H34" s="491">
        <f t="shared" si="23"/>
        <v>474341.60669561697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3044137.2704336001</v>
      </c>
      <c r="E35" s="522">
        <f>IF(+I14&lt;F34,I14,D35)</f>
        <v>125017.59523809524</v>
      </c>
      <c r="F35" s="523">
        <f t="shared" si="21"/>
        <v>2919119.6751955049</v>
      </c>
      <c r="G35" s="524">
        <f t="shared" si="22"/>
        <v>460284.11610457604</v>
      </c>
      <c r="H35" s="491">
        <f t="shared" si="23"/>
        <v>460284.11610457604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2919119.6751955049</v>
      </c>
      <c r="E36" s="522">
        <f>IF(+I14&lt;F35,I14,D36)</f>
        <v>125017.59523809524</v>
      </c>
      <c r="F36" s="523">
        <f t="shared" si="21"/>
        <v>2794102.0799574098</v>
      </c>
      <c r="G36" s="524">
        <f t="shared" si="22"/>
        <v>446226.62551353523</v>
      </c>
      <c r="H36" s="491">
        <f t="shared" si="23"/>
        <v>446226.62551353523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2794102.0799574098</v>
      </c>
      <c r="E37" s="522">
        <f>IF(+I14&lt;F36,I14,D37)</f>
        <v>125017.59523809524</v>
      </c>
      <c r="F37" s="523">
        <f t="shared" si="21"/>
        <v>2669084.4847193146</v>
      </c>
      <c r="G37" s="524">
        <f t="shared" si="22"/>
        <v>432169.1349224943</v>
      </c>
      <c r="H37" s="491">
        <f t="shared" si="23"/>
        <v>432169.1349224943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2669084.4847193146</v>
      </c>
      <c r="E38" s="522">
        <f>IF(+I14&lt;F37,I14,D38)</f>
        <v>125017.59523809524</v>
      </c>
      <c r="F38" s="523">
        <f t="shared" si="21"/>
        <v>2544066.8894812195</v>
      </c>
      <c r="G38" s="524">
        <f t="shared" si="22"/>
        <v>418111.64433145348</v>
      </c>
      <c r="H38" s="491">
        <f t="shared" si="23"/>
        <v>418111.64433145348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2544066.8894812195</v>
      </c>
      <c r="E39" s="522">
        <f>IF(+I14&lt;F38,I14,D39)</f>
        <v>125017.59523809524</v>
      </c>
      <c r="F39" s="523">
        <f t="shared" si="21"/>
        <v>2419049.2942431243</v>
      </c>
      <c r="G39" s="524">
        <f t="shared" si="22"/>
        <v>404054.15374041267</v>
      </c>
      <c r="H39" s="491">
        <f t="shared" si="23"/>
        <v>404054.15374041267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2419049.2942431243</v>
      </c>
      <c r="E40" s="522">
        <f>IF(+I14&lt;F39,I14,D40)</f>
        <v>125017.59523809524</v>
      </c>
      <c r="F40" s="523">
        <f t="shared" si="21"/>
        <v>2294031.6990050292</v>
      </c>
      <c r="G40" s="524">
        <f t="shared" si="22"/>
        <v>389996.66314937174</v>
      </c>
      <c r="H40" s="491">
        <f t="shared" si="23"/>
        <v>389996.66314937174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2294031.6990050292</v>
      </c>
      <c r="E41" s="522">
        <f>IF(+I14&lt;F40,I14,D41)</f>
        <v>125017.59523809524</v>
      </c>
      <c r="F41" s="523">
        <f t="shared" si="21"/>
        <v>2169014.103766934</v>
      </c>
      <c r="G41" s="524">
        <f t="shared" si="22"/>
        <v>375939.17255833093</v>
      </c>
      <c r="H41" s="491">
        <f t="shared" si="23"/>
        <v>375939.17255833093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2169014.103766934</v>
      </c>
      <c r="E42" s="522">
        <f>IF(+I14&lt;F41,I14,D42)</f>
        <v>125017.59523809524</v>
      </c>
      <c r="F42" s="523">
        <f t="shared" si="21"/>
        <v>2043996.5085288389</v>
      </c>
      <c r="G42" s="524">
        <f t="shared" si="22"/>
        <v>361881.68196729012</v>
      </c>
      <c r="H42" s="491">
        <f t="shared" si="23"/>
        <v>361881.68196729012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2043996.5085288389</v>
      </c>
      <c r="E43" s="522">
        <f>IF(+I14&lt;F42,I14,D43)</f>
        <v>125017.59523809524</v>
      </c>
      <c r="F43" s="523">
        <f t="shared" si="21"/>
        <v>1918978.9132907437</v>
      </c>
      <c r="G43" s="524">
        <f t="shared" si="22"/>
        <v>347824.19137624919</v>
      </c>
      <c r="H43" s="491">
        <f t="shared" si="23"/>
        <v>347824.19137624919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1918978.9132907437</v>
      </c>
      <c r="E44" s="522">
        <f>IF(+I14&lt;F43,I14,D44)</f>
        <v>125017.59523809524</v>
      </c>
      <c r="F44" s="523">
        <f t="shared" si="21"/>
        <v>1793961.3180526486</v>
      </c>
      <c r="G44" s="524">
        <f t="shared" si="22"/>
        <v>333766.70078520838</v>
      </c>
      <c r="H44" s="491">
        <f t="shared" si="23"/>
        <v>333766.70078520838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1793961.3180526486</v>
      </c>
      <c r="E45" s="522">
        <f>IF(+I14&lt;F44,I14,D45)</f>
        <v>125017.59523809524</v>
      </c>
      <c r="F45" s="523">
        <f t="shared" si="21"/>
        <v>1668943.7228145534</v>
      </c>
      <c r="G45" s="524">
        <f t="shared" si="22"/>
        <v>319709.21019416756</v>
      </c>
      <c r="H45" s="491">
        <f t="shared" si="23"/>
        <v>319709.21019416756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1668943.7228145534</v>
      </c>
      <c r="E46" s="522">
        <f>IF(+I14&lt;F45,I14,D46)</f>
        <v>125017.59523809524</v>
      </c>
      <c r="F46" s="523">
        <f t="shared" si="21"/>
        <v>1543926.1275764583</v>
      </c>
      <c r="G46" s="524">
        <f t="shared" si="22"/>
        <v>305651.71960312664</v>
      </c>
      <c r="H46" s="491">
        <f t="shared" si="23"/>
        <v>305651.71960312664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1543926.1275764583</v>
      </c>
      <c r="E47" s="522">
        <f>IF(+I14&lt;F46,I14,D47)</f>
        <v>125017.59523809524</v>
      </c>
      <c r="F47" s="523">
        <f t="shared" si="21"/>
        <v>1418908.5323383631</v>
      </c>
      <c r="G47" s="524">
        <f t="shared" si="22"/>
        <v>291594.22901208582</v>
      </c>
      <c r="H47" s="491">
        <f t="shared" si="23"/>
        <v>291594.22901208582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1418908.5323383631</v>
      </c>
      <c r="E48" s="522">
        <f>IF(+I14&lt;F47,I14,D48)</f>
        <v>125017.59523809524</v>
      </c>
      <c r="F48" s="523">
        <f t="shared" si="21"/>
        <v>1293890.937100268</v>
      </c>
      <c r="G48" s="524">
        <f t="shared" si="22"/>
        <v>277536.73842104495</v>
      </c>
      <c r="H48" s="491">
        <f t="shared" si="23"/>
        <v>277536.73842104495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1293890.937100268</v>
      </c>
      <c r="E49" s="522">
        <f>IF(+I14&lt;F48,I14,D49)</f>
        <v>125017.59523809524</v>
      </c>
      <c r="F49" s="523">
        <f t="shared" ref="F49:F72" si="24">+D49-E49</f>
        <v>1168873.3418621728</v>
      </c>
      <c r="G49" s="524">
        <f t="shared" si="22"/>
        <v>263479.24783000408</v>
      </c>
      <c r="H49" s="491">
        <f t="shared" si="23"/>
        <v>263479.24783000408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1168873.3418621728</v>
      </c>
      <c r="E50" s="522">
        <f>IF(+I14&lt;F49,I14,D50)</f>
        <v>125017.59523809524</v>
      </c>
      <c r="F50" s="523">
        <f t="shared" si="24"/>
        <v>1043855.7466240776</v>
      </c>
      <c r="G50" s="524">
        <f t="shared" si="22"/>
        <v>249421.75723896327</v>
      </c>
      <c r="H50" s="491">
        <f t="shared" si="23"/>
        <v>249421.75723896327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1043855.7466240776</v>
      </c>
      <c r="E51" s="522">
        <f>IF(+I14&lt;F50,I14,D51)</f>
        <v>125017.59523809524</v>
      </c>
      <c r="F51" s="523">
        <f t="shared" si="24"/>
        <v>918838.15138598229</v>
      </c>
      <c r="G51" s="524">
        <f t="shared" si="22"/>
        <v>235364.2666479224</v>
      </c>
      <c r="H51" s="491">
        <f t="shared" si="23"/>
        <v>235364.2666479224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918838.15138598229</v>
      </c>
      <c r="E52" s="522">
        <f>IF(+I14&lt;F51,I14,D52)</f>
        <v>125017.59523809524</v>
      </c>
      <c r="F52" s="523">
        <f t="shared" si="24"/>
        <v>793820.55614788702</v>
      </c>
      <c r="G52" s="524">
        <f t="shared" si="22"/>
        <v>221306.77605688153</v>
      </c>
      <c r="H52" s="491">
        <f t="shared" si="23"/>
        <v>221306.77605688153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793820.55614788702</v>
      </c>
      <c r="E53" s="522">
        <f>IF(+I14&lt;F52,I14,D53)</f>
        <v>125017.59523809524</v>
      </c>
      <c r="F53" s="523">
        <f t="shared" si="24"/>
        <v>668802.96090979176</v>
      </c>
      <c r="G53" s="524">
        <f t="shared" si="22"/>
        <v>207249.28546584066</v>
      </c>
      <c r="H53" s="491">
        <f t="shared" si="23"/>
        <v>207249.28546584066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668802.96090979176</v>
      </c>
      <c r="E54" s="522">
        <f>IF(+I14&lt;F53,I14,D54)</f>
        <v>125017.59523809524</v>
      </c>
      <c r="F54" s="523">
        <f t="shared" si="24"/>
        <v>543785.36567169649</v>
      </c>
      <c r="G54" s="524">
        <f t="shared" si="22"/>
        <v>193191.79487479979</v>
      </c>
      <c r="H54" s="491">
        <f t="shared" si="23"/>
        <v>193191.79487479979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543785.36567169649</v>
      </c>
      <c r="E55" s="522">
        <f>IF(+I14&lt;F54,I14,D55)</f>
        <v>125017.59523809524</v>
      </c>
      <c r="F55" s="523">
        <f t="shared" si="24"/>
        <v>418767.77043360122</v>
      </c>
      <c r="G55" s="524">
        <f t="shared" si="22"/>
        <v>179134.30428375892</v>
      </c>
      <c r="H55" s="491">
        <f t="shared" si="23"/>
        <v>179134.30428375892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418767.77043360122</v>
      </c>
      <c r="E56" s="522">
        <f>IF(+I14&lt;F55,I14,D56)</f>
        <v>125017.59523809524</v>
      </c>
      <c r="F56" s="523">
        <f t="shared" si="24"/>
        <v>293750.17519550596</v>
      </c>
      <c r="G56" s="524">
        <f t="shared" ref="G56:G72" si="29">+I$12*((D56+F56)/2)+E56</f>
        <v>165076.81369271805</v>
      </c>
      <c r="H56" s="491">
        <f t="shared" ref="H56:H72" si="30">+I$13*((D56+F56)/2)+E56</f>
        <v>165076.81369271805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293750.17519550596</v>
      </c>
      <c r="E57" s="522">
        <f>IF(+I14&lt;F56,I14,D57)</f>
        <v>125017.59523809524</v>
      </c>
      <c r="F57" s="523">
        <f t="shared" si="24"/>
        <v>168732.57995741072</v>
      </c>
      <c r="G57" s="524">
        <f t="shared" si="29"/>
        <v>151019.32310167718</v>
      </c>
      <c r="H57" s="491">
        <f t="shared" si="30"/>
        <v>151019.32310167718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168732.57995741072</v>
      </c>
      <c r="E58" s="522">
        <f>IF(+I14&lt;F57,I14,D58)</f>
        <v>125017.59523809524</v>
      </c>
      <c r="F58" s="523">
        <f t="shared" si="24"/>
        <v>43714.984719315486</v>
      </c>
      <c r="G58" s="524">
        <f t="shared" si="29"/>
        <v>136961.83251063633</v>
      </c>
      <c r="H58" s="491">
        <f t="shared" si="30"/>
        <v>136961.83251063633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43714.984719315486</v>
      </c>
      <c r="E59" s="522">
        <f>IF(+I14&lt;F58,I14,D59)</f>
        <v>43714.984719315486</v>
      </c>
      <c r="F59" s="523">
        <f t="shared" si="24"/>
        <v>0</v>
      </c>
      <c r="G59" s="524">
        <f t="shared" si="29"/>
        <v>46172.730707825809</v>
      </c>
      <c r="H59" s="491">
        <f t="shared" si="30"/>
        <v>46172.730707825809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9"/>
        <v>0</v>
      </c>
      <c r="H60" s="491">
        <f t="shared" si="30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9"/>
        <v>0</v>
      </c>
      <c r="H61" s="491">
        <f t="shared" si="30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9"/>
        <v>0</v>
      </c>
      <c r="H62" s="491">
        <f t="shared" si="30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9"/>
        <v>0</v>
      </c>
      <c r="H63" s="491">
        <f t="shared" si="30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9"/>
        <v>0</v>
      </c>
      <c r="H64" s="491">
        <f t="shared" si="30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9"/>
        <v>0</v>
      </c>
      <c r="H65" s="491">
        <f t="shared" si="30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9"/>
        <v>0</v>
      </c>
      <c r="H66" s="491">
        <f t="shared" si="30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9"/>
        <v>0</v>
      </c>
      <c r="H67" s="491">
        <f t="shared" si="30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9"/>
        <v>0</v>
      </c>
      <c r="H68" s="491">
        <f t="shared" si="30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9"/>
        <v>0</v>
      </c>
      <c r="H69" s="491">
        <f t="shared" si="30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9"/>
        <v>0</v>
      </c>
      <c r="H70" s="491">
        <f t="shared" si="30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9"/>
        <v>0</v>
      </c>
      <c r="H71" s="491">
        <f t="shared" si="30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9"/>
        <v>0</v>
      </c>
      <c r="H72" s="471">
        <f t="shared" si="30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5250738.9999999991</v>
      </c>
      <c r="F73" s="375"/>
      <c r="G73" s="375">
        <f>SUM(G17:G72)</f>
        <v>18971481.555851802</v>
      </c>
      <c r="H73" s="375">
        <f>SUM(H17:H72)</f>
        <v>18971481.555851802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580642.49939418666</v>
      </c>
      <c r="N87" s="546">
        <f>IF(J92&lt;D11,0,VLOOKUP(J92,C17:O72,11))</f>
        <v>580642.49939418666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567099.86356419662</v>
      </c>
      <c r="N88" s="550">
        <f>IF(J92&lt;D11,0,VLOOKUP(J92,C99:P154,7))</f>
        <v>567099.86356419662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-13542.635829990031</v>
      </c>
      <c r="N89" s="555">
        <f>+N88-N87</f>
        <v>-13542.635829990031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119334.97727272728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31">+I99-H99</f>
        <v>0</v>
      </c>
      <c r="K99" s="514"/>
      <c r="L99" s="512">
        <f t="shared" ref="L99:L104" si="32">H99</f>
        <v>492159.85552560829</v>
      </c>
      <c r="M99" s="597">
        <f t="shared" ref="M99:M130" si="33">IF(L99&lt;&gt;0,+H99-L99,0)</f>
        <v>0</v>
      </c>
      <c r="N99" s="512">
        <f t="shared" ref="N99:N104" si="34">I99</f>
        <v>492159.85552560829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31"/>
        <v>0</v>
      </c>
      <c r="K100" s="514"/>
      <c r="L100" s="518">
        <f t="shared" si="32"/>
        <v>895593.80408985249</v>
      </c>
      <c r="M100" s="519">
        <f t="shared" si="33"/>
        <v>0</v>
      </c>
      <c r="N100" s="518">
        <f t="shared" si="34"/>
        <v>895593.80408985249</v>
      </c>
      <c r="O100" s="514">
        <f t="shared" si="35"/>
        <v>0</v>
      </c>
      <c r="P100" s="514">
        <f t="shared" si="36"/>
        <v>0</v>
      </c>
      <c r="Q100" s="269"/>
    </row>
    <row r="101" spans="1:17" ht="12.5">
      <c r="B101" s="195" t="str">
        <f t="shared" ref="B101:B154" si="37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31"/>
        <v>0</v>
      </c>
      <c r="K101" s="514"/>
      <c r="L101" s="518">
        <f t="shared" si="32"/>
        <v>860666.47096382198</v>
      </c>
      <c r="M101" s="519">
        <f t="shared" si="33"/>
        <v>0</v>
      </c>
      <c r="N101" s="518">
        <f t="shared" si="34"/>
        <v>860666.47096382198</v>
      </c>
      <c r="O101" s="514">
        <f t="shared" si="35"/>
        <v>0</v>
      </c>
      <c r="P101" s="514">
        <f t="shared" si="36"/>
        <v>0</v>
      </c>
      <c r="Q101" s="269"/>
    </row>
    <row r="102" spans="1:17" ht="12.5">
      <c r="B102" s="195" t="str">
        <f t="shared" si="37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32"/>
        <v>784451.21671407181</v>
      </c>
      <c r="M102" s="519">
        <f t="shared" ref="M102:M107" si="38">IF(L102&lt;&gt;0,+H102-L102,0)</f>
        <v>0</v>
      </c>
      <c r="N102" s="518">
        <f t="shared" si="34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7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32"/>
        <v>770537.68057167216</v>
      </c>
      <c r="M103" s="519">
        <f t="shared" si="38"/>
        <v>0</v>
      </c>
      <c r="N103" s="518">
        <f t="shared" si="34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31"/>
        <v>0</v>
      </c>
      <c r="K104" s="514"/>
      <c r="L104" s="518">
        <f t="shared" si="32"/>
        <v>734333.54462045</v>
      </c>
      <c r="M104" s="519">
        <f t="shared" si="38"/>
        <v>0</v>
      </c>
      <c r="N104" s="518">
        <f t="shared" si="34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31"/>
        <v>0</v>
      </c>
      <c r="K105" s="514"/>
      <c r="L105" s="518">
        <f t="shared" ref="L105:L110" si="39">H105</f>
        <v>693456.56809088623</v>
      </c>
      <c r="M105" s="519">
        <f t="shared" si="38"/>
        <v>0</v>
      </c>
      <c r="N105" s="518">
        <f t="shared" ref="N105:N110" si="40"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7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31"/>
        <v>0</v>
      </c>
      <c r="K106" s="514"/>
      <c r="L106" s="518">
        <f t="shared" si="39"/>
        <v>656697.99721600045</v>
      </c>
      <c r="M106" s="519">
        <f t="shared" si="38"/>
        <v>0</v>
      </c>
      <c r="N106" s="518">
        <f t="shared" si="40"/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31"/>
        <v>0</v>
      </c>
      <c r="K107" s="514"/>
      <c r="L107" s="518">
        <f t="shared" si="39"/>
        <v>574046.28968548193</v>
      </c>
      <c r="M107" s="519">
        <f t="shared" si="38"/>
        <v>0</v>
      </c>
      <c r="N107" s="518">
        <f t="shared" si="40"/>
        <v>574046.28968548193</v>
      </c>
      <c r="O107" s="514">
        <f t="shared" si="35"/>
        <v>0</v>
      </c>
      <c r="P107" s="514">
        <f t="shared" si="36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31"/>
        <v>0</v>
      </c>
      <c r="K108" s="514"/>
      <c r="L108" s="518">
        <f t="shared" si="39"/>
        <v>564018.23385327356</v>
      </c>
      <c r="M108" s="519">
        <f t="shared" ref="M108" si="41">IF(L108&lt;&gt;0,+H108-L108,0)</f>
        <v>0</v>
      </c>
      <c r="N108" s="518">
        <f t="shared" si="40"/>
        <v>564018.23385327356</v>
      </c>
      <c r="O108" s="514">
        <f t="shared" si="35"/>
        <v>0</v>
      </c>
      <c r="P108" s="514">
        <f t="shared" si="36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31"/>
        <v>0</v>
      </c>
      <c r="K109" s="514"/>
      <c r="L109" s="518">
        <f t="shared" si="39"/>
        <v>555835.00414311176</v>
      </c>
      <c r="M109" s="519">
        <f t="shared" ref="M109" si="42">IF(L109&lt;&gt;0,+H109-L109,0)</f>
        <v>0</v>
      </c>
      <c r="N109" s="518">
        <f t="shared" si="40"/>
        <v>555835.00414311176</v>
      </c>
      <c r="O109" s="514">
        <f t="shared" si="35"/>
        <v>0</v>
      </c>
      <c r="P109" s="514">
        <f t="shared" si="36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2021</v>
      </c>
      <c r="D110" s="508">
        <v>3942344.417051563</v>
      </c>
      <c r="E110" s="516">
        <v>128066.80487804877</v>
      </c>
      <c r="F110" s="515">
        <v>3814277.6121735144</v>
      </c>
      <c r="G110" s="515">
        <v>3878311.0146125387</v>
      </c>
      <c r="H110" s="516">
        <v>568310.27933101822</v>
      </c>
      <c r="I110" s="510">
        <v>568310.27933101822</v>
      </c>
      <c r="J110" s="514">
        <f t="shared" si="31"/>
        <v>0</v>
      </c>
      <c r="K110" s="514"/>
      <c r="L110" s="518">
        <f t="shared" si="39"/>
        <v>568310.27933101822</v>
      </c>
      <c r="M110" s="519">
        <f t="shared" ref="M110" si="43">IF(L110&lt;&gt;0,+H110-L110,0)</f>
        <v>0</v>
      </c>
      <c r="N110" s="518">
        <f t="shared" si="40"/>
        <v>568310.27933101822</v>
      </c>
      <c r="O110" s="514">
        <f t="shared" si="35"/>
        <v>0</v>
      </c>
      <c r="P110" s="514">
        <f t="shared" si="36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2022</v>
      </c>
      <c r="D111" s="508">
        <v>3814277.6121735144</v>
      </c>
      <c r="E111" s="516">
        <v>125017.59523809524</v>
      </c>
      <c r="F111" s="515">
        <v>3689260.0169354193</v>
      </c>
      <c r="G111" s="515">
        <v>3751768.8145544669</v>
      </c>
      <c r="H111" s="516">
        <v>565692.2677894464</v>
      </c>
      <c r="I111" s="510">
        <v>565692.2677894464</v>
      </c>
      <c r="J111" s="514">
        <f t="shared" si="31"/>
        <v>0</v>
      </c>
      <c r="K111" s="514"/>
      <c r="L111" s="518">
        <f t="shared" ref="L111" si="44">H111</f>
        <v>565692.2677894464</v>
      </c>
      <c r="M111" s="519">
        <f t="shared" ref="M111" si="45">IF(L111&lt;&gt;0,+H111-L111,0)</f>
        <v>0</v>
      </c>
      <c r="N111" s="518">
        <f t="shared" ref="N111" si="46">I111</f>
        <v>565692.2677894464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2023</v>
      </c>
      <c r="D112" s="374">
        <f>IF(F111+SUM(E$99:E111)=D$92,F111,D$92-SUM(E$99:E111))</f>
        <v>3689260.0169354193</v>
      </c>
      <c r="E112" s="522">
        <f>IF(+J96&lt;F111,J96,D112)</f>
        <v>119334.97727272728</v>
      </c>
      <c r="F112" s="523">
        <f t="shared" ref="F112:F131" si="49">+D112-E112</f>
        <v>3569925.0396626922</v>
      </c>
      <c r="G112" s="523">
        <f t="shared" ref="G112:G130" si="50">+(F112+D112)/2</f>
        <v>3629592.528299056</v>
      </c>
      <c r="H112" s="526">
        <f t="shared" ref="H112:H130" si="51">+J$94*G112+E112</f>
        <v>567099.86356419662</v>
      </c>
      <c r="I112" s="577">
        <f t="shared" ref="I112:I130" si="52">+J$95*G112+E112</f>
        <v>567099.86356419662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 ht="12.5">
      <c r="B113" s="195" t="str">
        <f t="shared" si="37"/>
        <v/>
      </c>
      <c r="C113" s="507">
        <f>IF(D93="","-",+C112+1)</f>
        <v>2024</v>
      </c>
      <c r="D113" s="374">
        <f>IF(F112+SUM(E$99:E112)=D$92,F112,D$92-SUM(E$99:E112))</f>
        <v>3569925.0396626922</v>
      </c>
      <c r="E113" s="522">
        <f>IF(+J96&lt;F112,J96,D113)</f>
        <v>119334.97727272728</v>
      </c>
      <c r="F113" s="523">
        <f t="shared" si="49"/>
        <v>3450590.0623899652</v>
      </c>
      <c r="G113" s="523">
        <f t="shared" si="50"/>
        <v>3510257.5510263285</v>
      </c>
      <c r="H113" s="526">
        <f t="shared" si="51"/>
        <v>552378.09738452057</v>
      </c>
      <c r="I113" s="577">
        <f t="shared" si="52"/>
        <v>552378.09738452057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2025</v>
      </c>
      <c r="D114" s="374">
        <f>IF(F113+SUM(E$99:E113)=D$92,F113,D$92-SUM(E$99:E113))</f>
        <v>3450590.0623899652</v>
      </c>
      <c r="E114" s="522">
        <f>IF(+J96&lt;F113,J96,D114)</f>
        <v>119334.97727272728</v>
      </c>
      <c r="F114" s="523">
        <f t="shared" si="49"/>
        <v>3331255.0851172381</v>
      </c>
      <c r="G114" s="523">
        <f t="shared" si="50"/>
        <v>3390922.5737536019</v>
      </c>
      <c r="H114" s="526">
        <f t="shared" si="51"/>
        <v>537656.33120484464</v>
      </c>
      <c r="I114" s="577">
        <f t="shared" si="52"/>
        <v>537656.33120484464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 ht="12.5">
      <c r="B115" s="195" t="str">
        <f t="shared" si="37"/>
        <v/>
      </c>
      <c r="C115" s="507">
        <f>IF(D93="","-",+C114+1)</f>
        <v>2026</v>
      </c>
      <c r="D115" s="374">
        <f>IF(F114+SUM(E$99:E114)=D$92,F114,D$92-SUM(E$99:E114))</f>
        <v>3331255.0851172381</v>
      </c>
      <c r="E115" s="522">
        <f>IF(+J96&lt;F114,J96,D115)</f>
        <v>119334.97727272728</v>
      </c>
      <c r="F115" s="523">
        <f t="shared" si="49"/>
        <v>3211920.107844511</v>
      </c>
      <c r="G115" s="523">
        <f t="shared" si="50"/>
        <v>3271587.5964808743</v>
      </c>
      <c r="H115" s="526">
        <f t="shared" si="51"/>
        <v>522934.56502516859</v>
      </c>
      <c r="I115" s="577">
        <f t="shared" si="52"/>
        <v>522934.56502516859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2027</v>
      </c>
      <c r="D116" s="374">
        <f>IF(F115+SUM(E$99:E115)=D$92,F115,D$92-SUM(E$99:E115))</f>
        <v>3211920.107844511</v>
      </c>
      <c r="E116" s="522">
        <f>IF(+J96&lt;F115,J96,D116)</f>
        <v>119334.97727272728</v>
      </c>
      <c r="F116" s="523">
        <f t="shared" si="49"/>
        <v>3092585.130571784</v>
      </c>
      <c r="G116" s="523">
        <f t="shared" si="50"/>
        <v>3152252.6192081477</v>
      </c>
      <c r="H116" s="526">
        <f t="shared" si="51"/>
        <v>508212.79884549265</v>
      </c>
      <c r="I116" s="577">
        <f t="shared" si="52"/>
        <v>508212.79884549265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2028</v>
      </c>
      <c r="D117" s="374">
        <f>IF(F116+SUM(E$99:E116)=D$92,F116,D$92-SUM(E$99:E116))</f>
        <v>3092585.130571784</v>
      </c>
      <c r="E117" s="522">
        <f>IF(+J96&lt;F116,J96,D117)</f>
        <v>119334.97727272728</v>
      </c>
      <c r="F117" s="523">
        <f t="shared" si="49"/>
        <v>2973250.1532990569</v>
      </c>
      <c r="G117" s="523">
        <f t="shared" si="50"/>
        <v>3032917.6419354202</v>
      </c>
      <c r="H117" s="526">
        <f t="shared" si="51"/>
        <v>493491.0326658166</v>
      </c>
      <c r="I117" s="577">
        <f t="shared" si="52"/>
        <v>493491.0326658166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2029</v>
      </c>
      <c r="D118" s="374">
        <f>IF(F117+SUM(E$99:E117)=D$92,F117,D$92-SUM(E$99:E117))</f>
        <v>2973250.1532990569</v>
      </c>
      <c r="E118" s="522">
        <f>IF(+J96&lt;F117,J96,D118)</f>
        <v>119334.97727272728</v>
      </c>
      <c r="F118" s="523">
        <f t="shared" si="49"/>
        <v>2853915.1760263299</v>
      </c>
      <c r="G118" s="523">
        <f t="shared" si="50"/>
        <v>2913582.6646626936</v>
      </c>
      <c r="H118" s="526">
        <f t="shared" si="51"/>
        <v>478769.26648614067</v>
      </c>
      <c r="I118" s="577">
        <f t="shared" si="52"/>
        <v>478769.26648614067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2030</v>
      </c>
      <c r="D119" s="374">
        <f>IF(F118+SUM(E$99:E118)=D$92,F118,D$92-SUM(E$99:E118))</f>
        <v>2853915.1760263299</v>
      </c>
      <c r="E119" s="522">
        <f>IF(+J96&lt;F118,J96,D119)</f>
        <v>119334.97727272728</v>
      </c>
      <c r="F119" s="523">
        <f t="shared" si="49"/>
        <v>2734580.1987536028</v>
      </c>
      <c r="G119" s="523">
        <f t="shared" si="50"/>
        <v>2794247.6873899661</v>
      </c>
      <c r="H119" s="526">
        <f t="shared" si="51"/>
        <v>464047.50030646467</v>
      </c>
      <c r="I119" s="577">
        <f t="shared" si="52"/>
        <v>464047.50030646467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2031</v>
      </c>
      <c r="D120" s="374">
        <f>IF(F119+SUM(E$99:E119)=D$92,F119,D$92-SUM(E$99:E119))</f>
        <v>2734580.1987536028</v>
      </c>
      <c r="E120" s="522">
        <f>IF(+J96&lt;F119,J96,D120)</f>
        <v>119334.97727272728</v>
      </c>
      <c r="F120" s="523">
        <f t="shared" si="49"/>
        <v>2615245.2214808757</v>
      </c>
      <c r="G120" s="523">
        <f t="shared" si="50"/>
        <v>2674912.7101172395</v>
      </c>
      <c r="H120" s="526">
        <f t="shared" si="51"/>
        <v>449325.73412678874</v>
      </c>
      <c r="I120" s="577">
        <f t="shared" si="52"/>
        <v>449325.73412678874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2032</v>
      </c>
      <c r="D121" s="374">
        <f>IF(F120+SUM(E$99:E120)=D$92,F120,D$92-SUM(E$99:E120))</f>
        <v>2615245.2214808757</v>
      </c>
      <c r="E121" s="522">
        <f>IF(+J96&lt;F120,J96,D121)</f>
        <v>119334.97727272728</v>
      </c>
      <c r="F121" s="523">
        <f t="shared" si="49"/>
        <v>2495910.2442081487</v>
      </c>
      <c r="G121" s="523">
        <f t="shared" si="50"/>
        <v>2555577.732844512</v>
      </c>
      <c r="H121" s="526">
        <f t="shared" si="51"/>
        <v>434603.96794711269</v>
      </c>
      <c r="I121" s="577">
        <f t="shared" si="52"/>
        <v>434603.96794711269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2033</v>
      </c>
      <c r="D122" s="374">
        <f>IF(F121+SUM(E$99:E121)=D$92,F121,D$92-SUM(E$99:E121))</f>
        <v>2495910.2442081487</v>
      </c>
      <c r="E122" s="522">
        <f>IF(+J96&lt;F121,J96,D122)</f>
        <v>119334.97727272728</v>
      </c>
      <c r="F122" s="523">
        <f t="shared" si="49"/>
        <v>2376575.2669354216</v>
      </c>
      <c r="G122" s="523">
        <f t="shared" si="50"/>
        <v>2436242.7555717854</v>
      </c>
      <c r="H122" s="526">
        <f t="shared" si="51"/>
        <v>419882.20176743675</v>
      </c>
      <c r="I122" s="577">
        <f t="shared" si="52"/>
        <v>419882.20176743675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2034</v>
      </c>
      <c r="D123" s="374">
        <f>IF(F122+SUM(E$99:E122)=D$92,F122,D$92-SUM(E$99:E122))</f>
        <v>2376575.2669354216</v>
      </c>
      <c r="E123" s="522">
        <f>IF(+J96&lt;F122,J96,D123)</f>
        <v>119334.97727272728</v>
      </c>
      <c r="F123" s="523">
        <f t="shared" si="49"/>
        <v>2257240.2896626946</v>
      </c>
      <c r="G123" s="523">
        <f t="shared" si="50"/>
        <v>2316907.7782990579</v>
      </c>
      <c r="H123" s="526">
        <f t="shared" si="51"/>
        <v>405160.4355877607</v>
      </c>
      <c r="I123" s="577">
        <f t="shared" si="52"/>
        <v>405160.4355877607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2035</v>
      </c>
      <c r="D124" s="374">
        <f>IF(F123+SUM(E$99:E123)=D$92,F123,D$92-SUM(E$99:E123))</f>
        <v>2257240.2896626946</v>
      </c>
      <c r="E124" s="522">
        <f>IF(+J96&lt;F123,J96,D124)</f>
        <v>119334.97727272728</v>
      </c>
      <c r="F124" s="523">
        <f t="shared" si="49"/>
        <v>2137905.3123899675</v>
      </c>
      <c r="G124" s="523">
        <f t="shared" si="50"/>
        <v>2197572.8010263313</v>
      </c>
      <c r="H124" s="526">
        <f t="shared" si="51"/>
        <v>390438.66940808477</v>
      </c>
      <c r="I124" s="577">
        <f t="shared" si="52"/>
        <v>390438.66940808477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2036</v>
      </c>
      <c r="D125" s="374">
        <f>IF(F124+SUM(E$99:E124)=D$92,F124,D$92-SUM(E$99:E124))</f>
        <v>2137905.3123899675</v>
      </c>
      <c r="E125" s="522">
        <f>IF(+J96&lt;F124,J96,D125)</f>
        <v>119334.97727272728</v>
      </c>
      <c r="F125" s="523">
        <f t="shared" si="49"/>
        <v>2018570.3351172402</v>
      </c>
      <c r="G125" s="523">
        <f t="shared" si="50"/>
        <v>2078237.8237536037</v>
      </c>
      <c r="H125" s="526">
        <f t="shared" si="51"/>
        <v>375716.90322840872</v>
      </c>
      <c r="I125" s="577">
        <f t="shared" si="52"/>
        <v>375716.90322840872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2037</v>
      </c>
      <c r="D126" s="374">
        <f>IF(F125+SUM(E$99:E125)=D$92,F125,D$92-SUM(E$99:E125))</f>
        <v>2018570.3351172402</v>
      </c>
      <c r="E126" s="522">
        <f>IF(+J96&lt;F125,J96,D126)</f>
        <v>119334.97727272728</v>
      </c>
      <c r="F126" s="523">
        <f t="shared" si="49"/>
        <v>1899235.3578445129</v>
      </c>
      <c r="G126" s="523">
        <f t="shared" si="50"/>
        <v>1958902.8464808767</v>
      </c>
      <c r="H126" s="526">
        <f t="shared" si="51"/>
        <v>360995.13704873272</v>
      </c>
      <c r="I126" s="577">
        <f t="shared" si="52"/>
        <v>360995.13704873272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2038</v>
      </c>
      <c r="D127" s="374">
        <f>IF(F126+SUM(E$99:E126)=D$92,F126,D$92-SUM(E$99:E126))</f>
        <v>1899235.3578445129</v>
      </c>
      <c r="E127" s="522">
        <f>IF(+J96&lt;F126,J96,D127)</f>
        <v>119334.97727272728</v>
      </c>
      <c r="F127" s="523">
        <f t="shared" si="49"/>
        <v>1779900.3805717856</v>
      </c>
      <c r="G127" s="523">
        <f t="shared" si="50"/>
        <v>1839567.8692081491</v>
      </c>
      <c r="H127" s="526">
        <f t="shared" si="51"/>
        <v>346273.37086905667</v>
      </c>
      <c r="I127" s="577">
        <f t="shared" si="52"/>
        <v>346273.37086905667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2039</v>
      </c>
      <c r="D128" s="374">
        <f>IF(F127+SUM(E$99:E127)=D$92,F127,D$92-SUM(E$99:E127))</f>
        <v>1779900.3805717856</v>
      </c>
      <c r="E128" s="522">
        <f>IF(+J96&lt;F127,J96,D128)</f>
        <v>119334.97727272728</v>
      </c>
      <c r="F128" s="523">
        <f t="shared" si="49"/>
        <v>1660565.4032990583</v>
      </c>
      <c r="G128" s="523">
        <f t="shared" si="50"/>
        <v>1720232.8919354221</v>
      </c>
      <c r="H128" s="526">
        <f t="shared" si="51"/>
        <v>331551.60468938068</v>
      </c>
      <c r="I128" s="577">
        <f t="shared" si="52"/>
        <v>331551.60468938068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2040</v>
      </c>
      <c r="D129" s="374">
        <f>IF(F128+SUM(E$99:E128)=D$92,F128,D$92-SUM(E$99:E128))</f>
        <v>1660565.4032990583</v>
      </c>
      <c r="E129" s="522">
        <f>IF(+J96&lt;F128,J96,D129)</f>
        <v>119334.97727272728</v>
      </c>
      <c r="F129" s="523">
        <f t="shared" si="49"/>
        <v>1541230.426026331</v>
      </c>
      <c r="G129" s="523">
        <f t="shared" si="50"/>
        <v>1600897.9146626946</v>
      </c>
      <c r="H129" s="526">
        <f t="shared" si="51"/>
        <v>316829.83850970463</v>
      </c>
      <c r="I129" s="577">
        <f t="shared" si="52"/>
        <v>316829.83850970463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2041</v>
      </c>
      <c r="D130" s="374">
        <f>IF(F129+SUM(E$99:E129)=D$92,F129,D$92-SUM(E$99:E129))</f>
        <v>1541230.426026331</v>
      </c>
      <c r="E130" s="522">
        <f>IF(+J96&lt;F129,J96,D130)</f>
        <v>119334.97727272728</v>
      </c>
      <c r="F130" s="523">
        <f t="shared" si="49"/>
        <v>1421895.4487536037</v>
      </c>
      <c r="G130" s="523">
        <f t="shared" si="50"/>
        <v>1481562.9373899675</v>
      </c>
      <c r="H130" s="526">
        <f t="shared" si="51"/>
        <v>302108.07233002863</v>
      </c>
      <c r="I130" s="577">
        <f t="shared" si="52"/>
        <v>302108.07233002863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2042</v>
      </c>
      <c r="D131" s="374">
        <f>IF(F130+SUM(E$99:E130)=D$92,F130,D$92-SUM(E$99:E130))</f>
        <v>1421895.4487536037</v>
      </c>
      <c r="E131" s="522">
        <f>IF(+J96&lt;F130,J96,D131)</f>
        <v>119334.97727272728</v>
      </c>
      <c r="F131" s="523">
        <f t="shared" si="49"/>
        <v>1302560.4714808764</v>
      </c>
      <c r="G131" s="523">
        <f t="shared" ref="G131:G154" si="53">+(F131+D131)/2</f>
        <v>1362227.96011724</v>
      </c>
      <c r="H131" s="526">
        <f t="shared" ref="H131:H154" si="54">+J$94*G131+E131</f>
        <v>287386.30615035258</v>
      </c>
      <c r="I131" s="577">
        <f t="shared" ref="I131:I154" si="55">+J$95*G131+E131</f>
        <v>287386.30615035258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2043</v>
      </c>
      <c r="D132" s="374">
        <f>IF(F131+SUM(E$99:E131)=D$92,F131,D$92-SUM(E$99:E131))</f>
        <v>1302560.4714808764</v>
      </c>
      <c r="E132" s="522">
        <f>IF(+J96&lt;F131,J96,D132)</f>
        <v>119334.97727272728</v>
      </c>
      <c r="F132" s="523">
        <f t="shared" ref="F132:F154" si="60">+D132-E132</f>
        <v>1183225.4942081491</v>
      </c>
      <c r="G132" s="523">
        <f t="shared" si="53"/>
        <v>1242892.9828445129</v>
      </c>
      <c r="H132" s="526">
        <f t="shared" si="54"/>
        <v>272664.53997067659</v>
      </c>
      <c r="I132" s="577">
        <f t="shared" si="55"/>
        <v>272664.53997067659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2044</v>
      </c>
      <c r="D133" s="374">
        <f>IF(F132+SUM(E$99:E132)=D$92,F132,D$92-SUM(E$99:E132))</f>
        <v>1183225.4942081491</v>
      </c>
      <c r="E133" s="522">
        <f>IF(+J96&lt;F132,J96,D133)</f>
        <v>119334.97727272728</v>
      </c>
      <c r="F133" s="523">
        <f t="shared" si="60"/>
        <v>1063890.5169354219</v>
      </c>
      <c r="G133" s="523">
        <f t="shared" si="53"/>
        <v>1123558.0055717854</v>
      </c>
      <c r="H133" s="526">
        <f t="shared" si="54"/>
        <v>257942.77379100054</v>
      </c>
      <c r="I133" s="577">
        <f t="shared" si="55"/>
        <v>257942.77379100054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2045</v>
      </c>
      <c r="D134" s="374">
        <f>IF(F133+SUM(E$99:E133)=D$92,F133,D$92-SUM(E$99:E133))</f>
        <v>1063890.5169354219</v>
      </c>
      <c r="E134" s="522">
        <f>IF(+J96&lt;F133,J96,D134)</f>
        <v>119334.97727272728</v>
      </c>
      <c r="F134" s="523">
        <f t="shared" si="60"/>
        <v>944555.53966269456</v>
      </c>
      <c r="G134" s="523">
        <f t="shared" si="53"/>
        <v>1004223.0282990582</v>
      </c>
      <c r="H134" s="526">
        <f t="shared" si="54"/>
        <v>243221.00761132454</v>
      </c>
      <c r="I134" s="577">
        <f t="shared" si="55"/>
        <v>243221.00761132454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2046</v>
      </c>
      <c r="D135" s="374">
        <f>IF(F134+SUM(E$99:E134)=D$92,F134,D$92-SUM(E$99:E134))</f>
        <v>944555.53966269456</v>
      </c>
      <c r="E135" s="522">
        <f>IF(+J96&lt;F134,J96,D135)</f>
        <v>119334.97727272728</v>
      </c>
      <c r="F135" s="523">
        <f t="shared" si="60"/>
        <v>825220.56238996726</v>
      </c>
      <c r="G135" s="523">
        <f t="shared" si="53"/>
        <v>884888.05102633091</v>
      </c>
      <c r="H135" s="526">
        <f t="shared" si="54"/>
        <v>228499.24143164852</v>
      </c>
      <c r="I135" s="577">
        <f t="shared" si="55"/>
        <v>228499.24143164852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2047</v>
      </c>
      <c r="D136" s="374">
        <f>IF(F135+SUM(E$99:E135)=D$92,F135,D$92-SUM(E$99:E135))</f>
        <v>825220.56238996726</v>
      </c>
      <c r="E136" s="522">
        <f>IF(+J96&lt;F135,J96,D136)</f>
        <v>119334.97727272728</v>
      </c>
      <c r="F136" s="523">
        <f t="shared" si="60"/>
        <v>705885.58511723997</v>
      </c>
      <c r="G136" s="523">
        <f t="shared" si="53"/>
        <v>765553.07375360362</v>
      </c>
      <c r="H136" s="526">
        <f t="shared" si="54"/>
        <v>213777.4752519725</v>
      </c>
      <c r="I136" s="577">
        <f t="shared" si="55"/>
        <v>213777.4752519725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2048</v>
      </c>
      <c r="D137" s="374">
        <f>IF(F136+SUM(E$99:E136)=D$92,F136,D$92-SUM(E$99:E136))</f>
        <v>705885.58511723997</v>
      </c>
      <c r="E137" s="522">
        <f>IF(+J96&lt;F136,J96,D137)</f>
        <v>119334.97727272728</v>
      </c>
      <c r="F137" s="523">
        <f t="shared" si="60"/>
        <v>586550.60784451268</v>
      </c>
      <c r="G137" s="523">
        <f t="shared" si="53"/>
        <v>646218.09648087632</v>
      </c>
      <c r="H137" s="526">
        <f t="shared" si="54"/>
        <v>199055.70907229648</v>
      </c>
      <c r="I137" s="577">
        <f t="shared" si="55"/>
        <v>199055.70907229648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2049</v>
      </c>
      <c r="D138" s="374">
        <f>IF(F137+SUM(E$99:E137)=D$92,F137,D$92-SUM(E$99:E137))</f>
        <v>586550.60784451268</v>
      </c>
      <c r="E138" s="522">
        <f>IF(+J96&lt;F137,J96,D138)</f>
        <v>119334.97727272728</v>
      </c>
      <c r="F138" s="523">
        <f t="shared" si="60"/>
        <v>467215.63057178538</v>
      </c>
      <c r="G138" s="523">
        <f t="shared" si="53"/>
        <v>526883.11920814903</v>
      </c>
      <c r="H138" s="526">
        <f t="shared" si="54"/>
        <v>184333.94289262046</v>
      </c>
      <c r="I138" s="577">
        <f t="shared" si="55"/>
        <v>184333.94289262046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2050</v>
      </c>
      <c r="D139" s="374">
        <f>IF(F138+SUM(E$99:E138)=D$92,F138,D$92-SUM(E$99:E138))</f>
        <v>467215.63057178538</v>
      </c>
      <c r="E139" s="522">
        <f>IF(+J96&lt;F138,J96,D139)</f>
        <v>119334.97727272728</v>
      </c>
      <c r="F139" s="523">
        <f t="shared" si="60"/>
        <v>347880.65329905809</v>
      </c>
      <c r="G139" s="523">
        <f t="shared" si="53"/>
        <v>407548.14193542174</v>
      </c>
      <c r="H139" s="526">
        <f t="shared" si="54"/>
        <v>169612.17671294446</v>
      </c>
      <c r="I139" s="577">
        <f t="shared" si="55"/>
        <v>169612.17671294446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2051</v>
      </c>
      <c r="D140" s="374">
        <f>IF(F139+SUM(E$99:E139)=D$92,F139,D$92-SUM(E$99:E139))</f>
        <v>347880.65329905809</v>
      </c>
      <c r="E140" s="522">
        <f>IF(+J96&lt;F139,J96,D140)</f>
        <v>119334.97727272728</v>
      </c>
      <c r="F140" s="523">
        <f t="shared" si="60"/>
        <v>228545.6760263308</v>
      </c>
      <c r="G140" s="523">
        <f t="shared" si="53"/>
        <v>288213.16466269444</v>
      </c>
      <c r="H140" s="526">
        <f t="shared" si="54"/>
        <v>154890.41053326844</v>
      </c>
      <c r="I140" s="577">
        <f t="shared" si="55"/>
        <v>154890.41053326844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</row>
    <row r="141" spans="2:17" ht="12.5">
      <c r="B141" s="195" t="str">
        <f t="shared" si="37"/>
        <v/>
      </c>
      <c r="C141" s="507">
        <f>IF(D93="","-",+C140+1)</f>
        <v>2052</v>
      </c>
      <c r="D141" s="374">
        <f>IF(F140+SUM(E$99:E140)=D$92,F140,D$92-SUM(E$99:E140))</f>
        <v>228545.6760263308</v>
      </c>
      <c r="E141" s="522">
        <f>IF(+J96&lt;F140,J96,D141)</f>
        <v>119334.97727272728</v>
      </c>
      <c r="F141" s="523">
        <f t="shared" si="60"/>
        <v>109210.69875360352</v>
      </c>
      <c r="G141" s="523">
        <f t="shared" si="53"/>
        <v>168878.18738996715</v>
      </c>
      <c r="H141" s="526">
        <f t="shared" si="54"/>
        <v>140168.64435359242</v>
      </c>
      <c r="I141" s="577">
        <f t="shared" si="55"/>
        <v>140168.64435359242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2053</v>
      </c>
      <c r="D142" s="374">
        <f>IF(F141+SUM(E$99:E141)=D$92,F141,D$92-SUM(E$99:E141))</f>
        <v>109210.69875360352</v>
      </c>
      <c r="E142" s="522">
        <f>IF(+J96&lt;F141,J96,D142)</f>
        <v>109210.69875360352</v>
      </c>
      <c r="F142" s="523">
        <f t="shared" si="60"/>
        <v>0</v>
      </c>
      <c r="G142" s="523">
        <f t="shared" si="53"/>
        <v>54605.349376801758</v>
      </c>
      <c r="H142" s="526">
        <f t="shared" si="54"/>
        <v>115947.09074911708</v>
      </c>
      <c r="I142" s="577">
        <f t="shared" si="55"/>
        <v>115947.09074911708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3"/>
        <v>0</v>
      </c>
      <c r="H143" s="526">
        <f t="shared" si="54"/>
        <v>0</v>
      </c>
      <c r="I143" s="577">
        <f t="shared" si="55"/>
        <v>0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3"/>
        <v>0</v>
      </c>
      <c r="H144" s="526">
        <f t="shared" si="54"/>
        <v>0</v>
      </c>
      <c r="I144" s="577">
        <f t="shared" si="55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3"/>
        <v>0</v>
      </c>
      <c r="H145" s="526">
        <f t="shared" si="54"/>
        <v>0</v>
      </c>
      <c r="I145" s="577">
        <f t="shared" si="55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3"/>
        <v>0</v>
      </c>
      <c r="H146" s="526">
        <f t="shared" si="54"/>
        <v>0</v>
      </c>
      <c r="I146" s="577">
        <f t="shared" si="55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3"/>
        <v>0</v>
      </c>
      <c r="H147" s="526">
        <f t="shared" si="54"/>
        <v>0</v>
      </c>
      <c r="I147" s="577">
        <f t="shared" si="55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3"/>
        <v>0</v>
      </c>
      <c r="H154" s="530">
        <f t="shared" si="54"/>
        <v>0</v>
      </c>
      <c r="I154" s="579">
        <f t="shared" si="55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</row>
    <row r="155" spans="2:17" ht="12.5">
      <c r="C155" s="374" t="s">
        <v>78</v>
      </c>
      <c r="D155" s="375"/>
      <c r="E155" s="375">
        <f>SUM(E99:E154)</f>
        <v>5250739.0000000019</v>
      </c>
      <c r="F155" s="375"/>
      <c r="G155" s="375"/>
      <c r="H155" s="375">
        <f>SUM(H99:H154)</f>
        <v>19440773.922110651</v>
      </c>
      <c r="I155" s="375">
        <f>SUM(I99:I154)</f>
        <v>19440773.922110651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76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9978.3389667059218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9978.3389667059218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08">
        <v>63301.394781622235</v>
      </c>
      <c r="E30" s="609">
        <v>2115.2857142857142</v>
      </c>
      <c r="F30" s="608">
        <v>61186.109067336518</v>
      </c>
      <c r="G30" s="609">
        <v>9978.3389667059218</v>
      </c>
      <c r="H30" s="610">
        <v>9978.3389667059218</v>
      </c>
      <c r="I30" s="511">
        <f t="shared" si="9"/>
        <v>0</v>
      </c>
      <c r="J30" s="511"/>
      <c r="K30" s="518">
        <f t="shared" ref="K30" si="18">G30</f>
        <v>9978.3389667059218</v>
      </c>
      <c r="L30" s="519">
        <f t="shared" ref="L30" si="19">IF(K30&lt;&gt;0,+G30-K30,0)</f>
        <v>0</v>
      </c>
      <c r="M30" s="518">
        <f t="shared" ref="M30" si="20">H30</f>
        <v>9978.3389667059218</v>
      </c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2115.2857142857142</v>
      </c>
      <c r="F31" s="523">
        <f t="shared" ref="F31:F48" si="21">+D31-E31</f>
        <v>59070.823353050801</v>
      </c>
      <c r="G31" s="524">
        <f t="shared" ref="G31:G55" si="22">+I$12*((D31+F31)/2)+E31</f>
        <v>8876.3767942551549</v>
      </c>
      <c r="H31" s="491">
        <f t="shared" ref="H31:H55" si="23">+I$13*((D31+F31)/2)+E31</f>
        <v>8876.3767942551549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2115.2857142857142</v>
      </c>
      <c r="F32" s="523">
        <f t="shared" si="21"/>
        <v>56955.537638765083</v>
      </c>
      <c r="G32" s="524">
        <f t="shared" si="22"/>
        <v>8638.5254024626374</v>
      </c>
      <c r="H32" s="491">
        <f t="shared" si="23"/>
        <v>8638.5254024626374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56955.537638765083</v>
      </c>
      <c r="E33" s="522">
        <f>IF(+I14&lt;F32,I14,D33)</f>
        <v>2115.2857142857142</v>
      </c>
      <c r="F33" s="523">
        <f t="shared" si="21"/>
        <v>54840.251924479366</v>
      </c>
      <c r="G33" s="524">
        <f t="shared" si="22"/>
        <v>8400.67401067012</v>
      </c>
      <c r="H33" s="491">
        <f t="shared" si="23"/>
        <v>8400.67401067012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54840.251924479366</v>
      </c>
      <c r="E34" s="522">
        <f>IF(+I14&lt;F33,I14,D34)</f>
        <v>2115.2857142857142</v>
      </c>
      <c r="F34" s="523">
        <f t="shared" si="21"/>
        <v>52724.966210193648</v>
      </c>
      <c r="G34" s="524">
        <f t="shared" si="22"/>
        <v>8162.8226188776025</v>
      </c>
      <c r="H34" s="491">
        <f t="shared" si="23"/>
        <v>8162.8226188776025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52724.966210193648</v>
      </c>
      <c r="E35" s="522">
        <f>IF(+I14&lt;F34,I14,D35)</f>
        <v>2115.2857142857142</v>
      </c>
      <c r="F35" s="523">
        <f t="shared" si="21"/>
        <v>50609.680495907931</v>
      </c>
      <c r="G35" s="524">
        <f t="shared" si="22"/>
        <v>7924.9712270850832</v>
      </c>
      <c r="H35" s="491">
        <f t="shared" si="23"/>
        <v>7924.9712270850832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50609.680495907931</v>
      </c>
      <c r="E36" s="522">
        <f>IF(+I14&lt;F35,I14,D36)</f>
        <v>2115.2857142857142</v>
      </c>
      <c r="F36" s="523">
        <f t="shared" si="21"/>
        <v>48494.394781622213</v>
      </c>
      <c r="G36" s="524">
        <f t="shared" si="22"/>
        <v>7687.1198352925658</v>
      </c>
      <c r="H36" s="491">
        <f t="shared" si="23"/>
        <v>7687.1198352925658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48494.394781622213</v>
      </c>
      <c r="E37" s="522">
        <f>IF(+I14&lt;F36,I14,D37)</f>
        <v>2115.2857142857142</v>
      </c>
      <c r="F37" s="523">
        <f t="shared" si="21"/>
        <v>46379.109067336496</v>
      </c>
      <c r="G37" s="524">
        <f t="shared" si="22"/>
        <v>7449.2684435000465</v>
      </c>
      <c r="H37" s="491">
        <f t="shared" si="23"/>
        <v>7449.2684435000465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46379.109067336496</v>
      </c>
      <c r="E38" s="522">
        <f>IF(+I14&lt;F37,I14,D38)</f>
        <v>2115.2857142857142</v>
      </c>
      <c r="F38" s="523">
        <f t="shared" si="21"/>
        <v>44263.823353050779</v>
      </c>
      <c r="G38" s="524">
        <f t="shared" si="22"/>
        <v>7211.4170517075308</v>
      </c>
      <c r="H38" s="491">
        <f t="shared" si="23"/>
        <v>7211.4170517075308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44263.823353050779</v>
      </c>
      <c r="E39" s="522">
        <f>IF(+I14&lt;F38,I14,D39)</f>
        <v>2115.2857142857142</v>
      </c>
      <c r="F39" s="523">
        <f t="shared" si="21"/>
        <v>42148.537638765061</v>
      </c>
      <c r="G39" s="524">
        <f t="shared" si="22"/>
        <v>6973.5656599150116</v>
      </c>
      <c r="H39" s="491">
        <f t="shared" si="23"/>
        <v>6973.5656599150116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42148.537638765061</v>
      </c>
      <c r="E40" s="522">
        <f>IF(+I14&lt;F39,I14,D40)</f>
        <v>2115.2857142857142</v>
      </c>
      <c r="F40" s="523">
        <f t="shared" si="21"/>
        <v>40033.251924479344</v>
      </c>
      <c r="G40" s="524">
        <f t="shared" si="22"/>
        <v>6735.7142681224941</v>
      </c>
      <c r="H40" s="491">
        <f t="shared" si="23"/>
        <v>6735.7142681224941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40033.251924479344</v>
      </c>
      <c r="E41" s="522">
        <f>IF(+I14&lt;F40,I14,D41)</f>
        <v>2115.2857142857142</v>
      </c>
      <c r="F41" s="523">
        <f t="shared" si="21"/>
        <v>37917.966210193626</v>
      </c>
      <c r="G41" s="524">
        <f t="shared" si="22"/>
        <v>6497.8628763299748</v>
      </c>
      <c r="H41" s="491">
        <f t="shared" si="23"/>
        <v>6497.8628763299748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37917.966210193626</v>
      </c>
      <c r="E42" s="522">
        <f>IF(+I14&lt;F41,I14,D42)</f>
        <v>2115.2857142857142</v>
      </c>
      <c r="F42" s="523">
        <f t="shared" si="21"/>
        <v>35802.680495907909</v>
      </c>
      <c r="G42" s="524">
        <f t="shared" si="22"/>
        <v>6260.0114845374574</v>
      </c>
      <c r="H42" s="491">
        <f t="shared" si="23"/>
        <v>6260.0114845374574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35802.680495907909</v>
      </c>
      <c r="E43" s="522">
        <f>IF(+I14&lt;F42,I14,D43)</f>
        <v>2115.2857142857142</v>
      </c>
      <c r="F43" s="523">
        <f t="shared" si="21"/>
        <v>33687.394781622192</v>
      </c>
      <c r="G43" s="524">
        <f t="shared" si="22"/>
        <v>6022.1600927449399</v>
      </c>
      <c r="H43" s="491">
        <f t="shared" si="23"/>
        <v>6022.1600927449399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33687.394781622192</v>
      </c>
      <c r="E44" s="522">
        <f>IF(+I14&lt;F43,I14,D44)</f>
        <v>2115.2857142857142</v>
      </c>
      <c r="F44" s="523">
        <f t="shared" si="21"/>
        <v>31572.109067336478</v>
      </c>
      <c r="G44" s="524">
        <f t="shared" si="22"/>
        <v>5784.3087009524224</v>
      </c>
      <c r="H44" s="491">
        <f t="shared" si="23"/>
        <v>5784.3087009524224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31572.109067336478</v>
      </c>
      <c r="E45" s="522">
        <f>IF(+I14&lt;F44,I14,D45)</f>
        <v>2115.2857142857142</v>
      </c>
      <c r="F45" s="523">
        <f t="shared" si="21"/>
        <v>29456.823353050764</v>
      </c>
      <c r="G45" s="524">
        <f t="shared" si="22"/>
        <v>5546.4573091599041</v>
      </c>
      <c r="H45" s="491">
        <f t="shared" si="23"/>
        <v>5546.4573091599041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29456.823353050764</v>
      </c>
      <c r="E46" s="522">
        <f>IF(+I14&lt;F45,I14,D46)</f>
        <v>2115.2857142857142</v>
      </c>
      <c r="F46" s="523">
        <f t="shared" si="21"/>
        <v>27341.53763876505</v>
      </c>
      <c r="G46" s="524">
        <f t="shared" si="22"/>
        <v>5308.6059173673875</v>
      </c>
      <c r="H46" s="491">
        <f t="shared" si="23"/>
        <v>5308.6059173673875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27341.53763876505</v>
      </c>
      <c r="E47" s="522">
        <f>IF(+I14&lt;F46,I14,D47)</f>
        <v>2115.2857142857142</v>
      </c>
      <c r="F47" s="523">
        <f t="shared" si="21"/>
        <v>25226.251924479337</v>
      </c>
      <c r="G47" s="524">
        <f t="shared" si="22"/>
        <v>5070.7545255748682</v>
      </c>
      <c r="H47" s="491">
        <f t="shared" si="23"/>
        <v>5070.7545255748682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25226.251924479337</v>
      </c>
      <c r="E48" s="522">
        <f>IF(+I14&lt;F47,I14,D48)</f>
        <v>2115.2857142857142</v>
      </c>
      <c r="F48" s="523">
        <f t="shared" si="21"/>
        <v>23110.966210193623</v>
      </c>
      <c r="G48" s="524">
        <f t="shared" si="22"/>
        <v>4832.9031337823517</v>
      </c>
      <c r="H48" s="491">
        <f t="shared" si="23"/>
        <v>4832.9031337823517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23110.966210193623</v>
      </c>
      <c r="E49" s="522">
        <f>IF(+I14&lt;F48,I14,D49)</f>
        <v>2115.2857142857142</v>
      </c>
      <c r="F49" s="523">
        <f t="shared" ref="F49:F72" si="24">+D49-E49</f>
        <v>20995.680495907909</v>
      </c>
      <c r="G49" s="524">
        <f t="shared" si="22"/>
        <v>4595.0517419898333</v>
      </c>
      <c r="H49" s="491">
        <f t="shared" si="23"/>
        <v>4595.0517419898333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20995.680495907909</v>
      </c>
      <c r="E50" s="522">
        <f>IF(+I14&lt;F49,I14,D50)</f>
        <v>2115.2857142857142</v>
      </c>
      <c r="F50" s="523">
        <f t="shared" si="24"/>
        <v>18880.394781622195</v>
      </c>
      <c r="G50" s="524">
        <f t="shared" si="22"/>
        <v>4357.2003501973159</v>
      </c>
      <c r="H50" s="491">
        <f t="shared" si="23"/>
        <v>4357.2003501973159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18880.394781622195</v>
      </c>
      <c r="E51" s="522">
        <f>IF(+I14&lt;F50,I14,D51)</f>
        <v>2115.2857142857142</v>
      </c>
      <c r="F51" s="523">
        <f t="shared" si="24"/>
        <v>16765.109067336482</v>
      </c>
      <c r="G51" s="524">
        <f t="shared" si="22"/>
        <v>4119.3489584047984</v>
      </c>
      <c r="H51" s="491">
        <f t="shared" si="23"/>
        <v>4119.3489584047984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16765.109067336482</v>
      </c>
      <c r="E52" s="522">
        <f>IF(+I14&lt;F51,I14,D52)</f>
        <v>2115.2857142857142</v>
      </c>
      <c r="F52" s="523">
        <f t="shared" si="24"/>
        <v>14649.823353050768</v>
      </c>
      <c r="G52" s="524">
        <f t="shared" si="22"/>
        <v>3881.4975666122809</v>
      </c>
      <c r="H52" s="491">
        <f t="shared" si="23"/>
        <v>3881.4975666122809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14649.823353050768</v>
      </c>
      <c r="E53" s="522">
        <f>IF(+I14&lt;F52,I14,D53)</f>
        <v>2115.2857142857142</v>
      </c>
      <c r="F53" s="523">
        <f t="shared" si="24"/>
        <v>12534.537638765054</v>
      </c>
      <c r="G53" s="524">
        <f t="shared" si="22"/>
        <v>3643.6461748197635</v>
      </c>
      <c r="H53" s="491">
        <f t="shared" si="23"/>
        <v>3643.6461748197635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12534.537638765054</v>
      </c>
      <c r="E54" s="522">
        <f>IF(+I14&lt;F53,I14,D54)</f>
        <v>2115.2857142857142</v>
      </c>
      <c r="F54" s="523">
        <f t="shared" si="24"/>
        <v>10419.25192447934</v>
      </c>
      <c r="G54" s="524">
        <f t="shared" si="22"/>
        <v>3405.794783027246</v>
      </c>
      <c r="H54" s="491">
        <f t="shared" si="23"/>
        <v>3405.794783027246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10419.25192447934</v>
      </c>
      <c r="E55" s="522">
        <f>IF(+I14&lt;F54,I14,D55)</f>
        <v>2115.2857142857142</v>
      </c>
      <c r="F55" s="523">
        <f t="shared" si="24"/>
        <v>8303.9662101936265</v>
      </c>
      <c r="G55" s="524">
        <f t="shared" si="22"/>
        <v>3167.9433912347286</v>
      </c>
      <c r="H55" s="491">
        <f t="shared" si="23"/>
        <v>3167.9433912347286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8303.9662101936265</v>
      </c>
      <c r="E56" s="522">
        <f>IF(+I14&lt;F55,I14,D56)</f>
        <v>2115.2857142857142</v>
      </c>
      <c r="F56" s="523">
        <f t="shared" si="24"/>
        <v>6188.6804959079127</v>
      </c>
      <c r="G56" s="524">
        <f t="shared" ref="G56:G72" si="29">+I$12*((D56+F56)/2)+E56</f>
        <v>2930.0919994422106</v>
      </c>
      <c r="H56" s="491">
        <f t="shared" ref="H56:H72" si="30">+I$13*((D56+F56)/2)+E56</f>
        <v>2930.0919994422106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6188.6804959079127</v>
      </c>
      <c r="E57" s="522">
        <f>IF(+I14&lt;F56,I14,D57)</f>
        <v>2115.2857142857142</v>
      </c>
      <c r="F57" s="523">
        <f t="shared" si="24"/>
        <v>4073.3947816221985</v>
      </c>
      <c r="G57" s="524">
        <f t="shared" si="29"/>
        <v>2692.2406076496932</v>
      </c>
      <c r="H57" s="491">
        <f t="shared" si="30"/>
        <v>2692.2406076496932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4073.3947816221985</v>
      </c>
      <c r="E58" s="522">
        <f>IF(+I14&lt;F57,I14,D58)</f>
        <v>2115.2857142857142</v>
      </c>
      <c r="F58" s="523">
        <f t="shared" si="24"/>
        <v>1958.1090673364843</v>
      </c>
      <c r="G58" s="524">
        <f t="shared" si="29"/>
        <v>2454.3892158571753</v>
      </c>
      <c r="H58" s="491">
        <f t="shared" si="30"/>
        <v>2454.3892158571753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1958.1090673364843</v>
      </c>
      <c r="E59" s="522">
        <f>IF(+I14&lt;F58,I14,D59)</f>
        <v>1958.1090673364843</v>
      </c>
      <c r="F59" s="523">
        <f t="shared" si="24"/>
        <v>0</v>
      </c>
      <c r="G59" s="524">
        <f t="shared" si="29"/>
        <v>2068.1979701740852</v>
      </c>
      <c r="H59" s="491">
        <f t="shared" si="30"/>
        <v>2068.1979701740852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9"/>
        <v>0</v>
      </c>
      <c r="H60" s="491">
        <f t="shared" si="30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9"/>
        <v>0</v>
      </c>
      <c r="H61" s="491">
        <f t="shared" si="30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9"/>
        <v>0</v>
      </c>
      <c r="H62" s="491">
        <f t="shared" si="30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9"/>
        <v>0</v>
      </c>
      <c r="H63" s="491">
        <f t="shared" si="30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9"/>
        <v>0</v>
      </c>
      <c r="H64" s="491">
        <f t="shared" si="30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9"/>
        <v>0</v>
      </c>
      <c r="H65" s="491">
        <f t="shared" si="30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9"/>
        <v>0</v>
      </c>
      <c r="H66" s="491">
        <f t="shared" si="30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9"/>
        <v>0</v>
      </c>
      <c r="H67" s="491">
        <f t="shared" si="30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9"/>
        <v>0</v>
      </c>
      <c r="H68" s="491">
        <f t="shared" si="30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9"/>
        <v>0</v>
      </c>
      <c r="H69" s="491">
        <f t="shared" si="30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9"/>
        <v>0</v>
      </c>
      <c r="H70" s="491">
        <f t="shared" si="30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9"/>
        <v>0</v>
      </c>
      <c r="H71" s="491">
        <f t="shared" si="30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9"/>
        <v>0</v>
      </c>
      <c r="H72" s="471">
        <f t="shared" si="30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326947.93602474104</v>
      </c>
      <c r="H73" s="375">
        <f>SUM(H17:H72)</f>
        <v>326947.93602474104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9978.3389667059218</v>
      </c>
      <c r="N87" s="546">
        <f>IF(J92&lt;D11,0,VLOOKUP(J92,C17:O72,11))</f>
        <v>9978.3389667059218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9728.9337866915066</v>
      </c>
      <c r="N88" s="550">
        <f>IF(J92&lt;D11,0,VLOOKUP(J92,C99:P154,7))</f>
        <v>9728.9337866915066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-249.40518001441524</v>
      </c>
      <c r="N89" s="555">
        <f>+N88-N87</f>
        <v>-249.40518001441524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2019.1363636363637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31">+I99-H99</f>
        <v>0</v>
      </c>
      <c r="K99" s="514"/>
      <c r="L99" s="512">
        <f t="shared" ref="L99:L104" si="32">H99</f>
        <v>7333.2888535266693</v>
      </c>
      <c r="M99" s="597">
        <f t="shared" ref="M99:M130" si="33">IF(L99&lt;&gt;0,+H99-L99,0)</f>
        <v>0</v>
      </c>
      <c r="N99" s="512">
        <f t="shared" ref="N99:N104" si="34">I99</f>
        <v>7333.2888535266693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31"/>
        <v>0</v>
      </c>
      <c r="K100" s="514"/>
      <c r="L100" s="518">
        <f t="shared" si="32"/>
        <v>15316.288674280955</v>
      </c>
      <c r="M100" s="519">
        <f t="shared" si="33"/>
        <v>0</v>
      </c>
      <c r="N100" s="518">
        <f t="shared" si="34"/>
        <v>15316.288674280955</v>
      </c>
      <c r="O100" s="514">
        <f t="shared" si="35"/>
        <v>0</v>
      </c>
      <c r="P100" s="514">
        <f t="shared" si="36"/>
        <v>0</v>
      </c>
      <c r="Q100" s="269"/>
    </row>
    <row r="101" spans="1:17" ht="12.5">
      <c r="B101" s="195" t="str">
        <f t="shared" ref="B101:B154" si="37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31"/>
        <v>0</v>
      </c>
      <c r="K101" s="514"/>
      <c r="L101" s="518">
        <f t="shared" si="32"/>
        <v>14721.826408325345</v>
      </c>
      <c r="M101" s="519">
        <f t="shared" si="33"/>
        <v>0</v>
      </c>
      <c r="N101" s="518">
        <f t="shared" si="34"/>
        <v>14721.826408325345</v>
      </c>
      <c r="O101" s="514">
        <f t="shared" si="35"/>
        <v>0</v>
      </c>
      <c r="P101" s="514">
        <f t="shared" si="36"/>
        <v>0</v>
      </c>
      <c r="Q101" s="269"/>
    </row>
    <row r="102" spans="1:17" ht="12.5">
      <c r="B102" s="195" t="str">
        <f t="shared" si="37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32"/>
        <v>13419.419617970232</v>
      </c>
      <c r="M102" s="519">
        <f t="shared" ref="M102:M107" si="38">IF(L102&lt;&gt;0,+H102-L102,0)</f>
        <v>0</v>
      </c>
      <c r="N102" s="518">
        <f t="shared" si="34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7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32"/>
        <v>13184.68839231506</v>
      </c>
      <c r="M103" s="519">
        <f t="shared" si="38"/>
        <v>0</v>
      </c>
      <c r="N103" s="518">
        <f t="shared" si="34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7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31"/>
        <v>0</v>
      </c>
      <c r="K104" s="514"/>
      <c r="L104" s="518">
        <f t="shared" si="32"/>
        <v>12567.616650151769</v>
      </c>
      <c r="M104" s="519">
        <f t="shared" si="38"/>
        <v>0</v>
      </c>
      <c r="N104" s="518">
        <f t="shared" si="34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7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31"/>
        <v>0</v>
      </c>
      <c r="K105" s="514"/>
      <c r="L105" s="518">
        <f t="shared" ref="L105:L110" si="39">H105</f>
        <v>11870.761156942419</v>
      </c>
      <c r="M105" s="519">
        <f t="shared" si="38"/>
        <v>0</v>
      </c>
      <c r="N105" s="518">
        <f t="shared" ref="N105:N110" si="40"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7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31"/>
        <v>0</v>
      </c>
      <c r="K106" s="514"/>
      <c r="L106" s="518">
        <f t="shared" si="39"/>
        <v>11242.874011372322</v>
      </c>
      <c r="M106" s="519">
        <f t="shared" si="38"/>
        <v>0</v>
      </c>
      <c r="N106" s="518">
        <f t="shared" si="40"/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7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31"/>
        <v>0</v>
      </c>
      <c r="K107" s="514"/>
      <c r="L107" s="518">
        <f t="shared" si="39"/>
        <v>9827.2242633415626</v>
      </c>
      <c r="M107" s="519">
        <f t="shared" si="38"/>
        <v>0</v>
      </c>
      <c r="N107" s="518">
        <f t="shared" si="40"/>
        <v>9827.2242633415626</v>
      </c>
      <c r="O107" s="514">
        <f t="shared" si="35"/>
        <v>0</v>
      </c>
      <c r="P107" s="514">
        <f t="shared" si="36"/>
        <v>0</v>
      </c>
      <c r="Q107" s="269"/>
    </row>
    <row r="108" spans="1:17" ht="12.5">
      <c r="B108" s="195" t="str">
        <f t="shared" si="37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31"/>
        <v>0</v>
      </c>
      <c r="K108" s="514"/>
      <c r="L108" s="518">
        <f t="shared" si="39"/>
        <v>9659.1062968732876</v>
      </c>
      <c r="M108" s="519">
        <f t="shared" ref="M108" si="41">IF(L108&lt;&gt;0,+H108-L108,0)</f>
        <v>0</v>
      </c>
      <c r="N108" s="518">
        <f t="shared" si="40"/>
        <v>9659.1062968732876</v>
      </c>
      <c r="O108" s="514">
        <f t="shared" si="35"/>
        <v>0</v>
      </c>
      <c r="P108" s="514">
        <f t="shared" si="36"/>
        <v>0</v>
      </c>
      <c r="Q108" s="269"/>
    </row>
    <row r="109" spans="1:17" ht="12.5">
      <c r="B109" s="195" t="str">
        <f t="shared" si="37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31"/>
        <v>0</v>
      </c>
      <c r="K109" s="514"/>
      <c r="L109" s="518">
        <f t="shared" si="39"/>
        <v>9521.2246182886065</v>
      </c>
      <c r="M109" s="519">
        <f t="shared" ref="M109" si="42">IF(L109&lt;&gt;0,+H109-L109,0)</f>
        <v>0</v>
      </c>
      <c r="N109" s="518">
        <f t="shared" si="40"/>
        <v>9521.2246182886065</v>
      </c>
      <c r="O109" s="514">
        <f t="shared" si="35"/>
        <v>0</v>
      </c>
      <c r="P109" s="514">
        <f t="shared" si="36"/>
        <v>0</v>
      </c>
      <c r="Q109" s="269"/>
    </row>
    <row r="110" spans="1:17" ht="12.5">
      <c r="B110" s="195" t="str">
        <f t="shared" si="37"/>
        <v/>
      </c>
      <c r="C110" s="507">
        <f>IF(D93="","-",+C109+1)</f>
        <v>2021</v>
      </c>
      <c r="D110" s="508">
        <v>67787.528239202686</v>
      </c>
      <c r="E110" s="516">
        <v>2166.8780487804879</v>
      </c>
      <c r="F110" s="515">
        <v>65620.650190422195</v>
      </c>
      <c r="G110" s="515">
        <v>66704.08921481244</v>
      </c>
      <c r="H110" s="516">
        <v>9738.7411318353879</v>
      </c>
      <c r="I110" s="510">
        <v>9738.7411318353879</v>
      </c>
      <c r="J110" s="514">
        <f t="shared" si="31"/>
        <v>0</v>
      </c>
      <c r="K110" s="514"/>
      <c r="L110" s="518">
        <f t="shared" si="39"/>
        <v>9738.7411318353879</v>
      </c>
      <c r="M110" s="519">
        <f t="shared" ref="M110" si="43">IF(L110&lt;&gt;0,+H110-L110,0)</f>
        <v>0</v>
      </c>
      <c r="N110" s="518">
        <f t="shared" si="40"/>
        <v>9738.7411318353879</v>
      </c>
      <c r="O110" s="514">
        <f t="shared" si="35"/>
        <v>0</v>
      </c>
      <c r="P110" s="514">
        <f t="shared" si="36"/>
        <v>0</v>
      </c>
      <c r="Q110" s="269"/>
    </row>
    <row r="111" spans="1:17" ht="12.5">
      <c r="B111" s="195" t="str">
        <f t="shared" si="37"/>
        <v/>
      </c>
      <c r="C111" s="507">
        <f>IF(D93="","-",+C110+1)</f>
        <v>2022</v>
      </c>
      <c r="D111" s="508">
        <v>65620.650190422195</v>
      </c>
      <c r="E111" s="516">
        <v>2115.2857142857142</v>
      </c>
      <c r="F111" s="515">
        <v>63505.364476136478</v>
      </c>
      <c r="G111" s="515">
        <v>64563.00733327934</v>
      </c>
      <c r="H111" s="516">
        <v>9698.7172959840736</v>
      </c>
      <c r="I111" s="510">
        <v>9698.7172959840736</v>
      </c>
      <c r="J111" s="514">
        <f t="shared" si="31"/>
        <v>0</v>
      </c>
      <c r="K111" s="514"/>
      <c r="L111" s="518">
        <f t="shared" ref="L111" si="44">H111</f>
        <v>9698.7172959840736</v>
      </c>
      <c r="M111" s="519">
        <f t="shared" ref="M111" si="45">IF(L111&lt;&gt;0,+H111-L111,0)</f>
        <v>0</v>
      </c>
      <c r="N111" s="518">
        <f t="shared" ref="N111" si="46">I111</f>
        <v>9698.7172959840736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 ht="12.5">
      <c r="B112" s="195" t="str">
        <f t="shared" si="37"/>
        <v/>
      </c>
      <c r="C112" s="507">
        <f>IF(D93="","-",+C111+1)</f>
        <v>2023</v>
      </c>
      <c r="D112" s="374">
        <f>IF(F111+SUM(E$99:E111)=D$92,F111,D$92-SUM(E$99:E111))</f>
        <v>63505.364476136478</v>
      </c>
      <c r="E112" s="522">
        <f>IF(+J96&lt;F111,J96,D112)</f>
        <v>2019.1363636363637</v>
      </c>
      <c r="F112" s="523">
        <f t="shared" ref="F112:F131" si="49">+D112-E112</f>
        <v>61486.228112500117</v>
      </c>
      <c r="G112" s="523">
        <f t="shared" ref="G112:G130" si="50">+(F112+D112)/2</f>
        <v>62495.796294318294</v>
      </c>
      <c r="H112" s="526">
        <f t="shared" ref="H112:H130" si="51">+J$94*G112+E112</f>
        <v>9728.9337866915066</v>
      </c>
      <c r="I112" s="577">
        <f t="shared" ref="I112:I130" si="52">+J$95*G112+E112</f>
        <v>9728.9337866915066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 ht="12.5">
      <c r="B113" s="195" t="str">
        <f t="shared" si="37"/>
        <v/>
      </c>
      <c r="C113" s="507">
        <f>IF(D93="","-",+C112+1)</f>
        <v>2024</v>
      </c>
      <c r="D113" s="374">
        <f>IF(F112+SUM(E$99:E112)=D$92,F112,D$92-SUM(E$99:E112))</f>
        <v>61486.228112500117</v>
      </c>
      <c r="E113" s="522">
        <f>IF(+J96&lt;F112,J96,D113)</f>
        <v>2019.1363636363637</v>
      </c>
      <c r="F113" s="523">
        <f t="shared" si="49"/>
        <v>59467.091748863757</v>
      </c>
      <c r="G113" s="523">
        <f t="shared" si="50"/>
        <v>60476.659930681941</v>
      </c>
      <c r="H113" s="526">
        <f t="shared" si="51"/>
        <v>9479.8429156855836</v>
      </c>
      <c r="I113" s="577">
        <f t="shared" si="52"/>
        <v>9479.8429156855836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 ht="12.5">
      <c r="B114" s="195" t="str">
        <f t="shared" si="37"/>
        <v/>
      </c>
      <c r="C114" s="507">
        <f>IF(D93="","-",+C113+1)</f>
        <v>2025</v>
      </c>
      <c r="D114" s="374">
        <f>IF(F113+SUM(E$99:E113)=D$92,F113,D$92-SUM(E$99:E113))</f>
        <v>59467.091748863757</v>
      </c>
      <c r="E114" s="522">
        <f>IF(+J96&lt;F113,J96,D114)</f>
        <v>2019.1363636363637</v>
      </c>
      <c r="F114" s="523">
        <f t="shared" si="49"/>
        <v>57447.955385227397</v>
      </c>
      <c r="G114" s="523">
        <f t="shared" si="50"/>
        <v>58457.523567045573</v>
      </c>
      <c r="H114" s="526">
        <f t="shared" si="51"/>
        <v>9230.7520446796589</v>
      </c>
      <c r="I114" s="577">
        <f t="shared" si="52"/>
        <v>9230.7520446796589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57447.955385227397</v>
      </c>
      <c r="E115" s="522">
        <f>IF(+J96&lt;F114,J96,D115)</f>
        <v>2019.1363636363637</v>
      </c>
      <c r="F115" s="523">
        <f t="shared" si="49"/>
        <v>55428.819021591036</v>
      </c>
      <c r="G115" s="523">
        <f t="shared" si="50"/>
        <v>56438.38720340922</v>
      </c>
      <c r="H115" s="526">
        <f t="shared" si="51"/>
        <v>8981.6611736737341</v>
      </c>
      <c r="I115" s="577">
        <f t="shared" si="52"/>
        <v>8981.6611736737341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 ht="12.5">
      <c r="B116" s="195" t="str">
        <f t="shared" si="37"/>
        <v/>
      </c>
      <c r="C116" s="507">
        <f>IF(D93="","-",+C115+1)</f>
        <v>2027</v>
      </c>
      <c r="D116" s="374">
        <f>IF(F115+SUM(E$99:E115)=D$92,F115,D$92-SUM(E$99:E115))</f>
        <v>55428.819021591036</v>
      </c>
      <c r="E116" s="522">
        <f>IF(+J96&lt;F115,J96,D116)</f>
        <v>2019.1363636363637</v>
      </c>
      <c r="F116" s="523">
        <f t="shared" si="49"/>
        <v>53409.682657954676</v>
      </c>
      <c r="G116" s="523">
        <f t="shared" si="50"/>
        <v>54419.250839772852</v>
      </c>
      <c r="H116" s="526">
        <f t="shared" si="51"/>
        <v>8732.5703026678093</v>
      </c>
      <c r="I116" s="577">
        <f t="shared" si="52"/>
        <v>8732.5703026678093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 ht="12.5">
      <c r="B117" s="195" t="str">
        <f t="shared" si="37"/>
        <v/>
      </c>
      <c r="C117" s="507">
        <f>IF(D93="","-",+C116+1)</f>
        <v>2028</v>
      </c>
      <c r="D117" s="374">
        <f>IF(F116+SUM(E$99:E116)=D$92,F116,D$92-SUM(E$99:E116))</f>
        <v>53409.682657954676</v>
      </c>
      <c r="E117" s="522">
        <f>IF(+J96&lt;F116,J96,D117)</f>
        <v>2019.1363636363637</v>
      </c>
      <c r="F117" s="523">
        <f t="shared" si="49"/>
        <v>51390.546294318316</v>
      </c>
      <c r="G117" s="523">
        <f t="shared" si="50"/>
        <v>52400.114476136499</v>
      </c>
      <c r="H117" s="526">
        <f t="shared" si="51"/>
        <v>8483.4794316618863</v>
      </c>
      <c r="I117" s="577">
        <f t="shared" si="52"/>
        <v>8483.4794316618863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 ht="12.5">
      <c r="B118" s="195" t="str">
        <f t="shared" si="37"/>
        <v/>
      </c>
      <c r="C118" s="507">
        <f>IF(D93="","-",+C117+1)</f>
        <v>2029</v>
      </c>
      <c r="D118" s="374">
        <f>IF(F117+SUM(E$99:E117)=D$92,F117,D$92-SUM(E$99:E117))</f>
        <v>51390.546294318316</v>
      </c>
      <c r="E118" s="522">
        <f>IF(+J96&lt;F117,J96,D118)</f>
        <v>2019.1363636363637</v>
      </c>
      <c r="F118" s="523">
        <f t="shared" si="49"/>
        <v>49371.409930681955</v>
      </c>
      <c r="G118" s="523">
        <f t="shared" si="50"/>
        <v>50380.978112500132</v>
      </c>
      <c r="H118" s="526">
        <f t="shared" si="51"/>
        <v>8234.3885606559616</v>
      </c>
      <c r="I118" s="577">
        <f t="shared" si="52"/>
        <v>8234.3885606559616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 ht="12.5">
      <c r="B119" s="195" t="str">
        <f t="shared" si="37"/>
        <v/>
      </c>
      <c r="C119" s="507">
        <f>IF(D93="","-",+C118+1)</f>
        <v>2030</v>
      </c>
      <c r="D119" s="374">
        <f>IF(F118+SUM(E$99:E118)=D$92,F118,D$92-SUM(E$99:E118))</f>
        <v>49371.409930681955</v>
      </c>
      <c r="E119" s="522">
        <f>IF(+J96&lt;F118,J96,D119)</f>
        <v>2019.1363636363637</v>
      </c>
      <c r="F119" s="523">
        <f t="shared" si="49"/>
        <v>47352.273567045595</v>
      </c>
      <c r="G119" s="523">
        <f t="shared" si="50"/>
        <v>48361.841748863779</v>
      </c>
      <c r="H119" s="526">
        <f t="shared" si="51"/>
        <v>7985.2976896500395</v>
      </c>
      <c r="I119" s="577">
        <f t="shared" si="52"/>
        <v>7985.2976896500395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 ht="12.5">
      <c r="B120" s="195" t="str">
        <f t="shared" si="37"/>
        <v/>
      </c>
      <c r="C120" s="507">
        <f>IF(D93="","-",+C119+1)</f>
        <v>2031</v>
      </c>
      <c r="D120" s="374">
        <f>IF(F119+SUM(E$99:E119)=D$92,F119,D$92-SUM(E$99:E119))</f>
        <v>47352.273567045595</v>
      </c>
      <c r="E120" s="522">
        <f>IF(+J96&lt;F119,J96,D120)</f>
        <v>2019.1363636363637</v>
      </c>
      <c r="F120" s="523">
        <f t="shared" si="49"/>
        <v>45333.137203409235</v>
      </c>
      <c r="G120" s="523">
        <f t="shared" si="50"/>
        <v>46342.705385227411</v>
      </c>
      <c r="H120" s="526">
        <f t="shared" si="51"/>
        <v>7736.2068186441147</v>
      </c>
      <c r="I120" s="577">
        <f t="shared" si="52"/>
        <v>7736.2068186441147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 ht="12.5">
      <c r="B121" s="195" t="str">
        <f t="shared" si="37"/>
        <v/>
      </c>
      <c r="C121" s="507">
        <f>IF(D93="","-",+C120+1)</f>
        <v>2032</v>
      </c>
      <c r="D121" s="374">
        <f>IF(F120+SUM(E$99:E120)=D$92,F120,D$92-SUM(E$99:E120))</f>
        <v>45333.137203409235</v>
      </c>
      <c r="E121" s="522">
        <f>IF(+J96&lt;F120,J96,D121)</f>
        <v>2019.1363636363637</v>
      </c>
      <c r="F121" s="523">
        <f t="shared" si="49"/>
        <v>43314.000839772874</v>
      </c>
      <c r="G121" s="523">
        <f t="shared" si="50"/>
        <v>44323.569021591058</v>
      </c>
      <c r="H121" s="526">
        <f t="shared" si="51"/>
        <v>7487.1159476381918</v>
      </c>
      <c r="I121" s="577">
        <f t="shared" si="52"/>
        <v>7487.1159476381918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 ht="12.5">
      <c r="B122" s="195" t="str">
        <f t="shared" si="37"/>
        <v/>
      </c>
      <c r="C122" s="507">
        <f>IF(D93="","-",+C121+1)</f>
        <v>2033</v>
      </c>
      <c r="D122" s="374">
        <f>IF(F121+SUM(E$99:E121)=D$92,F121,D$92-SUM(E$99:E121))</f>
        <v>43314.000839772874</v>
      </c>
      <c r="E122" s="522">
        <f>IF(+J96&lt;F121,J96,D122)</f>
        <v>2019.1363636363637</v>
      </c>
      <c r="F122" s="523">
        <f t="shared" si="49"/>
        <v>41294.864476136514</v>
      </c>
      <c r="G122" s="523">
        <f t="shared" si="50"/>
        <v>42304.432657954691</v>
      </c>
      <c r="H122" s="526">
        <f t="shared" si="51"/>
        <v>7238.0250766322661</v>
      </c>
      <c r="I122" s="577">
        <f t="shared" si="52"/>
        <v>7238.0250766322661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 ht="12.5">
      <c r="B123" s="195" t="str">
        <f t="shared" si="37"/>
        <v/>
      </c>
      <c r="C123" s="507">
        <f>IF(D93="","-",+C122+1)</f>
        <v>2034</v>
      </c>
      <c r="D123" s="374">
        <f>IF(F122+SUM(E$99:E122)=D$92,F122,D$92-SUM(E$99:E122))</f>
        <v>41294.864476136514</v>
      </c>
      <c r="E123" s="522">
        <f>IF(+J96&lt;F122,J96,D123)</f>
        <v>2019.1363636363637</v>
      </c>
      <c r="F123" s="523">
        <f t="shared" si="49"/>
        <v>39275.728112500154</v>
      </c>
      <c r="G123" s="523">
        <f t="shared" si="50"/>
        <v>40285.296294318337</v>
      </c>
      <c r="H123" s="526">
        <f t="shared" si="51"/>
        <v>6988.9342056263431</v>
      </c>
      <c r="I123" s="577">
        <f t="shared" si="52"/>
        <v>6988.9342056263431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 ht="12.5">
      <c r="B124" s="195" t="str">
        <f t="shared" si="37"/>
        <v/>
      </c>
      <c r="C124" s="507">
        <f>IF(D93="","-",+C123+1)</f>
        <v>2035</v>
      </c>
      <c r="D124" s="374">
        <f>IF(F123+SUM(E$99:E123)=D$92,F123,D$92-SUM(E$99:E123))</f>
        <v>39275.728112500154</v>
      </c>
      <c r="E124" s="522">
        <f>IF(+J96&lt;F123,J96,D124)</f>
        <v>2019.1363636363637</v>
      </c>
      <c r="F124" s="523">
        <f t="shared" si="49"/>
        <v>37256.591748863793</v>
      </c>
      <c r="G124" s="523">
        <f t="shared" si="50"/>
        <v>38266.15993068197</v>
      </c>
      <c r="H124" s="526">
        <f t="shared" si="51"/>
        <v>6739.8433346204183</v>
      </c>
      <c r="I124" s="577">
        <f t="shared" si="52"/>
        <v>6739.8433346204183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 ht="12.5">
      <c r="B125" s="195" t="str">
        <f t="shared" si="37"/>
        <v/>
      </c>
      <c r="C125" s="507">
        <f>IF(D93="","-",+C124+1)</f>
        <v>2036</v>
      </c>
      <c r="D125" s="374">
        <f>IF(F124+SUM(E$99:E124)=D$92,F124,D$92-SUM(E$99:E124))</f>
        <v>37256.591748863793</v>
      </c>
      <c r="E125" s="522">
        <f>IF(+J96&lt;F124,J96,D125)</f>
        <v>2019.1363636363637</v>
      </c>
      <c r="F125" s="523">
        <f t="shared" si="49"/>
        <v>35237.455385227433</v>
      </c>
      <c r="G125" s="523">
        <f t="shared" si="50"/>
        <v>36247.023567045617</v>
      </c>
      <c r="H125" s="526">
        <f t="shared" si="51"/>
        <v>6490.7524636144954</v>
      </c>
      <c r="I125" s="577">
        <f t="shared" si="52"/>
        <v>6490.7524636144954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 ht="12.5">
      <c r="B126" s="195" t="str">
        <f t="shared" si="37"/>
        <v/>
      </c>
      <c r="C126" s="507">
        <f>IF(D93="","-",+C125+1)</f>
        <v>2037</v>
      </c>
      <c r="D126" s="374">
        <f>IF(F125+SUM(E$99:E125)=D$92,F125,D$92-SUM(E$99:E125))</f>
        <v>35237.455385227433</v>
      </c>
      <c r="E126" s="522">
        <f>IF(+J96&lt;F125,J96,D126)</f>
        <v>2019.1363636363637</v>
      </c>
      <c r="F126" s="523">
        <f t="shared" si="49"/>
        <v>33218.319021591073</v>
      </c>
      <c r="G126" s="523">
        <f t="shared" si="50"/>
        <v>34227.887203409249</v>
      </c>
      <c r="H126" s="526">
        <f t="shared" si="51"/>
        <v>6241.6615926085706</v>
      </c>
      <c r="I126" s="577">
        <f t="shared" si="52"/>
        <v>6241.6615926085706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 ht="12.5">
      <c r="B127" s="195" t="str">
        <f t="shared" si="37"/>
        <v/>
      </c>
      <c r="C127" s="507">
        <f>IF(D93="","-",+C126+1)</f>
        <v>2038</v>
      </c>
      <c r="D127" s="374">
        <f>IF(F126+SUM(E$99:E126)=D$92,F126,D$92-SUM(E$99:E126))</f>
        <v>33218.319021591073</v>
      </c>
      <c r="E127" s="522">
        <f>IF(+J96&lt;F126,J96,D127)</f>
        <v>2019.1363636363637</v>
      </c>
      <c r="F127" s="523">
        <f t="shared" si="49"/>
        <v>31199.182657954709</v>
      </c>
      <c r="G127" s="523">
        <f t="shared" si="50"/>
        <v>32208.750839772889</v>
      </c>
      <c r="H127" s="526">
        <f t="shared" si="51"/>
        <v>5992.5707216026458</v>
      </c>
      <c r="I127" s="577">
        <f t="shared" si="52"/>
        <v>5992.5707216026458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 ht="12.5">
      <c r="B128" s="195" t="str">
        <f t="shared" si="37"/>
        <v/>
      </c>
      <c r="C128" s="507">
        <f>IF(D93="","-",+C127+1)</f>
        <v>2039</v>
      </c>
      <c r="D128" s="374">
        <f>IF(F127+SUM(E$99:E127)=D$92,F127,D$92-SUM(E$99:E127))</f>
        <v>31199.182657954709</v>
      </c>
      <c r="E128" s="522">
        <f>IF(+J96&lt;F127,J96,D128)</f>
        <v>2019.1363636363637</v>
      </c>
      <c r="F128" s="523">
        <f t="shared" si="49"/>
        <v>29180.046294318345</v>
      </c>
      <c r="G128" s="523">
        <f t="shared" si="50"/>
        <v>30189.614476136529</v>
      </c>
      <c r="H128" s="526">
        <f t="shared" si="51"/>
        <v>5743.4798505967219</v>
      </c>
      <c r="I128" s="577">
        <f t="shared" si="52"/>
        <v>5743.4798505967219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 ht="12.5">
      <c r="B129" s="195" t="str">
        <f t="shared" si="37"/>
        <v/>
      </c>
      <c r="C129" s="507">
        <f>IF(D93="","-",+C128+1)</f>
        <v>2040</v>
      </c>
      <c r="D129" s="374">
        <f>IF(F128+SUM(E$99:E128)=D$92,F128,D$92-SUM(E$99:E128))</f>
        <v>29180.046294318345</v>
      </c>
      <c r="E129" s="522">
        <f>IF(+J96&lt;F128,J96,D129)</f>
        <v>2019.1363636363637</v>
      </c>
      <c r="F129" s="523">
        <f t="shared" si="49"/>
        <v>27160.909930681981</v>
      </c>
      <c r="G129" s="523">
        <f t="shared" si="50"/>
        <v>28170.478112500161</v>
      </c>
      <c r="H129" s="526">
        <f t="shared" si="51"/>
        <v>5494.3889795907971</v>
      </c>
      <c r="I129" s="577">
        <f t="shared" si="52"/>
        <v>5494.3889795907971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 ht="12.5">
      <c r="B130" s="195" t="str">
        <f t="shared" si="37"/>
        <v/>
      </c>
      <c r="C130" s="507">
        <f>IF(D93="","-",+C129+1)</f>
        <v>2041</v>
      </c>
      <c r="D130" s="374">
        <f>IF(F129+SUM(E$99:E129)=D$92,F129,D$92-SUM(E$99:E129))</f>
        <v>27160.909930681981</v>
      </c>
      <c r="E130" s="522">
        <f>IF(+J96&lt;F129,J96,D130)</f>
        <v>2019.1363636363637</v>
      </c>
      <c r="F130" s="523">
        <f t="shared" si="49"/>
        <v>25141.773567045617</v>
      </c>
      <c r="G130" s="523">
        <f t="shared" si="50"/>
        <v>26151.341748863801</v>
      </c>
      <c r="H130" s="526">
        <f t="shared" si="51"/>
        <v>5245.2981085848733</v>
      </c>
      <c r="I130" s="577">
        <f t="shared" si="52"/>
        <v>5245.2981085848733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 ht="12.5">
      <c r="B131" s="195" t="str">
        <f t="shared" si="37"/>
        <v/>
      </c>
      <c r="C131" s="507">
        <f>IF(D93="","-",+C130+1)</f>
        <v>2042</v>
      </c>
      <c r="D131" s="374">
        <f>IF(F130+SUM(E$99:E130)=D$92,F130,D$92-SUM(E$99:E130))</f>
        <v>25141.773567045617</v>
      </c>
      <c r="E131" s="522">
        <f>IF(+J96&lt;F130,J96,D131)</f>
        <v>2019.1363636363637</v>
      </c>
      <c r="F131" s="523">
        <f t="shared" si="49"/>
        <v>23122.637203409253</v>
      </c>
      <c r="G131" s="523">
        <f t="shared" ref="G131:G154" si="53">+(F131+D131)/2</f>
        <v>24132.205385227433</v>
      </c>
      <c r="H131" s="526">
        <f t="shared" ref="H131:H154" si="54">+J$94*G131+E131</f>
        <v>4996.2072375789485</v>
      </c>
      <c r="I131" s="577">
        <f t="shared" ref="I131:I154" si="55">+J$95*G131+E131</f>
        <v>4996.2072375789485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</row>
    <row r="132" spans="2:17" ht="12.5">
      <c r="B132" s="195" t="str">
        <f t="shared" si="37"/>
        <v/>
      </c>
      <c r="C132" s="507">
        <f>IF(D93="","-",+C131+1)</f>
        <v>2043</v>
      </c>
      <c r="D132" s="374">
        <f>IF(F131+SUM(E$99:E131)=D$92,F131,D$92-SUM(E$99:E131))</f>
        <v>23122.637203409253</v>
      </c>
      <c r="E132" s="522">
        <f>IF(+J96&lt;F131,J96,D132)</f>
        <v>2019.1363636363637</v>
      </c>
      <c r="F132" s="523">
        <f t="shared" ref="F132:F154" si="60">+D132-E132</f>
        <v>21103.500839772889</v>
      </c>
      <c r="G132" s="523">
        <f t="shared" si="53"/>
        <v>22113.069021591073</v>
      </c>
      <c r="H132" s="526">
        <f t="shared" si="54"/>
        <v>4747.1163665730246</v>
      </c>
      <c r="I132" s="577">
        <f t="shared" si="55"/>
        <v>4747.1163665730246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</row>
    <row r="133" spans="2:17" ht="12.5">
      <c r="B133" s="195" t="str">
        <f t="shared" si="37"/>
        <v/>
      </c>
      <c r="C133" s="507">
        <f>IF(D93="","-",+C132+1)</f>
        <v>2044</v>
      </c>
      <c r="D133" s="374">
        <f>IF(F132+SUM(E$99:E132)=D$92,F132,D$92-SUM(E$99:E132))</f>
        <v>21103.500839772889</v>
      </c>
      <c r="E133" s="522">
        <f>IF(+J96&lt;F132,J96,D133)</f>
        <v>2019.1363636363637</v>
      </c>
      <c r="F133" s="523">
        <f t="shared" si="60"/>
        <v>19084.364476136525</v>
      </c>
      <c r="G133" s="523">
        <f t="shared" si="53"/>
        <v>20093.932657954705</v>
      </c>
      <c r="H133" s="526">
        <f t="shared" si="54"/>
        <v>4498.0254955670989</v>
      </c>
      <c r="I133" s="577">
        <f t="shared" si="55"/>
        <v>4498.0254955670989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</row>
    <row r="134" spans="2:17" ht="12.5">
      <c r="B134" s="195" t="str">
        <f t="shared" si="37"/>
        <v/>
      </c>
      <c r="C134" s="507">
        <f>IF(D93="","-",+C133+1)</f>
        <v>2045</v>
      </c>
      <c r="D134" s="374">
        <f>IF(F133+SUM(E$99:E133)=D$92,F133,D$92-SUM(E$99:E133))</f>
        <v>19084.364476136525</v>
      </c>
      <c r="E134" s="522">
        <f>IF(+J96&lt;F133,J96,D134)</f>
        <v>2019.1363636363637</v>
      </c>
      <c r="F134" s="523">
        <f t="shared" si="60"/>
        <v>17065.228112500161</v>
      </c>
      <c r="G134" s="523">
        <f t="shared" si="53"/>
        <v>18074.796294318345</v>
      </c>
      <c r="H134" s="526">
        <f t="shared" si="54"/>
        <v>4248.934624561175</v>
      </c>
      <c r="I134" s="577">
        <f t="shared" si="55"/>
        <v>4248.934624561175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</row>
    <row r="135" spans="2:17" ht="12.5">
      <c r="B135" s="195" t="str">
        <f t="shared" si="37"/>
        <v/>
      </c>
      <c r="C135" s="507">
        <f>IF(D93="","-",+C134+1)</f>
        <v>2046</v>
      </c>
      <c r="D135" s="374">
        <f>IF(F134+SUM(E$99:E134)=D$92,F134,D$92-SUM(E$99:E134))</f>
        <v>17065.228112500161</v>
      </c>
      <c r="E135" s="522">
        <f>IF(+J96&lt;F134,J96,D135)</f>
        <v>2019.1363636363637</v>
      </c>
      <c r="F135" s="523">
        <f t="shared" si="60"/>
        <v>15046.091748863797</v>
      </c>
      <c r="G135" s="523">
        <f t="shared" si="53"/>
        <v>16055.659930681979</v>
      </c>
      <c r="H135" s="526">
        <f t="shared" si="54"/>
        <v>3999.8437535552507</v>
      </c>
      <c r="I135" s="577">
        <f t="shared" si="55"/>
        <v>3999.8437535552507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</row>
    <row r="136" spans="2:17" ht="12.5">
      <c r="B136" s="195" t="str">
        <f t="shared" si="37"/>
        <v/>
      </c>
      <c r="C136" s="507">
        <f>IF(D93="","-",+C135+1)</f>
        <v>2047</v>
      </c>
      <c r="D136" s="374">
        <f>IF(F135+SUM(E$99:E135)=D$92,F135,D$92-SUM(E$99:E135))</f>
        <v>15046.091748863797</v>
      </c>
      <c r="E136" s="522">
        <f>IF(+J96&lt;F135,J96,D136)</f>
        <v>2019.1363636363637</v>
      </c>
      <c r="F136" s="523">
        <f t="shared" si="60"/>
        <v>13026.955385227433</v>
      </c>
      <c r="G136" s="523">
        <f t="shared" si="53"/>
        <v>14036.523567045615</v>
      </c>
      <c r="H136" s="526">
        <f t="shared" si="54"/>
        <v>3750.7528825493264</v>
      </c>
      <c r="I136" s="577">
        <f t="shared" si="55"/>
        <v>3750.7528825493264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</row>
    <row r="137" spans="2:17" ht="12.5">
      <c r="B137" s="195" t="str">
        <f t="shared" si="37"/>
        <v/>
      </c>
      <c r="C137" s="507">
        <f>IF(D93="","-",+C136+1)</f>
        <v>2048</v>
      </c>
      <c r="D137" s="374">
        <f>IF(F136+SUM(E$99:E136)=D$92,F136,D$92-SUM(E$99:E136))</f>
        <v>13026.955385227433</v>
      </c>
      <c r="E137" s="522">
        <f>IF(+J96&lt;F136,J96,D137)</f>
        <v>2019.1363636363637</v>
      </c>
      <c r="F137" s="523">
        <f t="shared" si="60"/>
        <v>11007.819021591069</v>
      </c>
      <c r="G137" s="523">
        <f t="shared" si="53"/>
        <v>12017.387203409251</v>
      </c>
      <c r="H137" s="526">
        <f t="shared" si="54"/>
        <v>3501.6620115434016</v>
      </c>
      <c r="I137" s="577">
        <f t="shared" si="55"/>
        <v>3501.6620115434016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</row>
    <row r="138" spans="2:17" ht="12.5">
      <c r="B138" s="195" t="str">
        <f t="shared" si="37"/>
        <v/>
      </c>
      <c r="C138" s="507">
        <f>IF(D93="","-",+C137+1)</f>
        <v>2049</v>
      </c>
      <c r="D138" s="374">
        <f>IF(F137+SUM(E$99:E137)=D$92,F137,D$92-SUM(E$99:E137))</f>
        <v>11007.819021591069</v>
      </c>
      <c r="E138" s="522">
        <f>IF(+J96&lt;F137,J96,D138)</f>
        <v>2019.1363636363637</v>
      </c>
      <c r="F138" s="523">
        <f t="shared" si="60"/>
        <v>8988.6826579547051</v>
      </c>
      <c r="G138" s="523">
        <f t="shared" si="53"/>
        <v>9998.250839772887</v>
      </c>
      <c r="H138" s="526">
        <f t="shared" si="54"/>
        <v>3252.5711405374773</v>
      </c>
      <c r="I138" s="577">
        <f t="shared" si="55"/>
        <v>3252.5711405374773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</row>
    <row r="139" spans="2:17" ht="12.5">
      <c r="B139" s="195" t="str">
        <f t="shared" si="37"/>
        <v/>
      </c>
      <c r="C139" s="507">
        <f>IF(D93="","-",+C138+1)</f>
        <v>2050</v>
      </c>
      <c r="D139" s="374">
        <f>IF(F138+SUM(E$99:E138)=D$92,F138,D$92-SUM(E$99:E138))</f>
        <v>8988.6826579547051</v>
      </c>
      <c r="E139" s="522">
        <f>IF(+J96&lt;F138,J96,D139)</f>
        <v>2019.1363636363637</v>
      </c>
      <c r="F139" s="523">
        <f t="shared" si="60"/>
        <v>6969.5462943183411</v>
      </c>
      <c r="G139" s="523">
        <f t="shared" si="53"/>
        <v>7979.1144761365231</v>
      </c>
      <c r="H139" s="526">
        <f t="shared" si="54"/>
        <v>3003.4802695315529</v>
      </c>
      <c r="I139" s="577">
        <f t="shared" si="55"/>
        <v>3003.4802695315529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</row>
    <row r="140" spans="2:17" ht="12.5">
      <c r="B140" s="195" t="str">
        <f t="shared" si="37"/>
        <v/>
      </c>
      <c r="C140" s="507">
        <f>IF(D93="","-",+C139+1)</f>
        <v>2051</v>
      </c>
      <c r="D140" s="374">
        <f>IF(F139+SUM(E$99:E139)=D$92,F139,D$92-SUM(E$99:E139))</f>
        <v>6969.5462943183411</v>
      </c>
      <c r="E140" s="522">
        <f>IF(+J96&lt;F139,J96,D140)</f>
        <v>2019.1363636363637</v>
      </c>
      <c r="F140" s="523">
        <f t="shared" si="60"/>
        <v>4950.4099306819771</v>
      </c>
      <c r="G140" s="523">
        <f t="shared" si="53"/>
        <v>5959.9781125001591</v>
      </c>
      <c r="H140" s="526">
        <f t="shared" si="54"/>
        <v>2754.3893985256282</v>
      </c>
      <c r="I140" s="577">
        <f t="shared" si="55"/>
        <v>2754.3893985256282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</row>
    <row r="141" spans="2:17" ht="12.5">
      <c r="B141" s="195" t="str">
        <f t="shared" si="37"/>
        <v>IU</v>
      </c>
      <c r="C141" s="507">
        <f>IF(D93="","-",+C140+1)</f>
        <v>2052</v>
      </c>
      <c r="D141" s="374">
        <f>IF(F140+SUM(E$99:E140)=D$92,F140,D$92-SUM(E$99:E140))</f>
        <v>4950.4099306819262</v>
      </c>
      <c r="E141" s="522">
        <f>IF(+J96&lt;F140,J96,D141)</f>
        <v>2019.1363636363637</v>
      </c>
      <c r="F141" s="523">
        <f t="shared" si="60"/>
        <v>2931.2735670455622</v>
      </c>
      <c r="G141" s="523">
        <f t="shared" si="53"/>
        <v>3940.8417488637442</v>
      </c>
      <c r="H141" s="526">
        <f t="shared" si="54"/>
        <v>2505.2985275196975</v>
      </c>
      <c r="I141" s="577">
        <f t="shared" si="55"/>
        <v>2505.2985275196975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</row>
    <row r="142" spans="2:17" ht="12.5">
      <c r="B142" s="195" t="str">
        <f t="shared" si="37"/>
        <v/>
      </c>
      <c r="C142" s="507">
        <f>IF(D93="","-",+C141+1)</f>
        <v>2053</v>
      </c>
      <c r="D142" s="374">
        <f>IF(F141+SUM(E$99:E141)=D$92,F141,D$92-SUM(E$99:E141))</f>
        <v>2931.2735670455622</v>
      </c>
      <c r="E142" s="522">
        <f>IF(+J96&lt;F141,J96,D142)</f>
        <v>2019.1363636363637</v>
      </c>
      <c r="F142" s="523">
        <f t="shared" si="60"/>
        <v>912.13720340919849</v>
      </c>
      <c r="G142" s="523">
        <f t="shared" si="53"/>
        <v>1921.7053852273802</v>
      </c>
      <c r="H142" s="526">
        <f t="shared" si="54"/>
        <v>2256.2076565137731</v>
      </c>
      <c r="I142" s="577">
        <f t="shared" si="55"/>
        <v>2256.2076565137731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</row>
    <row r="143" spans="2:17" ht="12.5">
      <c r="B143" s="195" t="str">
        <f t="shared" si="37"/>
        <v/>
      </c>
      <c r="C143" s="507">
        <f>IF(D93="","-",+C142+1)</f>
        <v>2054</v>
      </c>
      <c r="D143" s="374">
        <f>IF(F142+SUM(E$99:E142)=D$92,F142,D$92-SUM(E$99:E142))</f>
        <v>912.13720340919849</v>
      </c>
      <c r="E143" s="522">
        <f>IF(+J96&lt;F142,J96,D143)</f>
        <v>912.13720340919849</v>
      </c>
      <c r="F143" s="523">
        <f t="shared" si="60"/>
        <v>0</v>
      </c>
      <c r="G143" s="523">
        <f t="shared" si="53"/>
        <v>456.06860170459925</v>
      </c>
      <c r="H143" s="526">
        <f t="shared" si="54"/>
        <v>968.40013209642211</v>
      </c>
      <c r="I143" s="577">
        <f t="shared" si="55"/>
        <v>968.40013209642211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</row>
    <row r="144" spans="2:17" ht="12.5">
      <c r="B144" s="195" t="str">
        <f t="shared" si="37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3"/>
        <v>0</v>
      </c>
      <c r="H144" s="526">
        <f t="shared" si="54"/>
        <v>0</v>
      </c>
      <c r="I144" s="577">
        <f t="shared" si="55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</row>
    <row r="145" spans="2:17" ht="12.5">
      <c r="B145" s="195" t="str">
        <f t="shared" si="37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3"/>
        <v>0</v>
      </c>
      <c r="H145" s="526">
        <f t="shared" si="54"/>
        <v>0</v>
      </c>
      <c r="I145" s="577">
        <f t="shared" si="55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</row>
    <row r="146" spans="2:17" ht="12.5">
      <c r="B146" s="195" t="str">
        <f t="shared" si="37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3"/>
        <v>0</v>
      </c>
      <c r="H146" s="526">
        <f t="shared" si="54"/>
        <v>0</v>
      </c>
      <c r="I146" s="577">
        <f t="shared" si="55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</row>
    <row r="147" spans="2:17" ht="12.5">
      <c r="B147" s="195" t="str">
        <f t="shared" si="37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3"/>
        <v>0</v>
      </c>
      <c r="H147" s="526">
        <f t="shared" si="54"/>
        <v>0</v>
      </c>
      <c r="I147" s="577">
        <f t="shared" si="55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</row>
    <row r="148" spans="2:17" ht="12.5">
      <c r="B148" s="195" t="str">
        <f t="shared" si="37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3"/>
        <v>0</v>
      </c>
      <c r="H148" s="526">
        <f t="shared" si="54"/>
        <v>0</v>
      </c>
      <c r="I148" s="577">
        <f t="shared" si="55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</row>
    <row r="149" spans="2:17" ht="12.5">
      <c r="B149" s="195" t="str">
        <f t="shared" si="37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3"/>
        <v>0</v>
      </c>
      <c r="H149" s="526">
        <f t="shared" si="54"/>
        <v>0</v>
      </c>
      <c r="I149" s="577">
        <f t="shared" si="55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</row>
    <row r="150" spans="2:17" ht="12.5">
      <c r="B150" s="195" t="str">
        <f t="shared" si="37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3"/>
        <v>0</v>
      </c>
      <c r="H150" s="526">
        <f t="shared" si="54"/>
        <v>0</v>
      </c>
      <c r="I150" s="577">
        <f t="shared" si="55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</row>
    <row r="151" spans="2:17" ht="12.5">
      <c r="B151" s="195" t="str">
        <f t="shared" si="37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3"/>
        <v>0</v>
      </c>
      <c r="H151" s="526">
        <f t="shared" si="54"/>
        <v>0</v>
      </c>
      <c r="I151" s="577">
        <f t="shared" si="55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</row>
    <row r="152" spans="2:17" ht="12.5">
      <c r="B152" s="195" t="str">
        <f t="shared" si="37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3"/>
        <v>0</v>
      </c>
      <c r="H152" s="526">
        <f t="shared" si="54"/>
        <v>0</v>
      </c>
      <c r="I152" s="577">
        <f t="shared" si="55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</row>
    <row r="153" spans="2:17" ht="12.5">
      <c r="B153" s="195" t="str">
        <f t="shared" si="37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3"/>
        <v>0</v>
      </c>
      <c r="H153" s="526">
        <f t="shared" si="54"/>
        <v>0</v>
      </c>
      <c r="I153" s="577">
        <f t="shared" si="55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</row>
    <row r="154" spans="2:17" ht="13" thickBot="1">
      <c r="B154" s="195" t="str">
        <f t="shared" si="37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3"/>
        <v>0</v>
      </c>
      <c r="H154" s="530">
        <f t="shared" si="54"/>
        <v>0</v>
      </c>
      <c r="I154" s="579">
        <f t="shared" si="55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</row>
    <row r="155" spans="2:17" ht="12.5">
      <c r="C155" s="374" t="s">
        <v>78</v>
      </c>
      <c r="D155" s="375"/>
      <c r="E155" s="375">
        <f>SUM(E99:E154)</f>
        <v>88842.000000000015</v>
      </c>
      <c r="F155" s="375"/>
      <c r="G155" s="375"/>
      <c r="H155" s="375">
        <f>SUM(H99:H154)</f>
        <v>334839.86987298616</v>
      </c>
      <c r="I155" s="375">
        <f>SUM(I99:I154)</f>
        <v>334839.86987298616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71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28750.049484710118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28750.049484710118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608">
        <v>183593.69398752126</v>
      </c>
      <c r="E29" s="609">
        <v>5931.9285714285716</v>
      </c>
      <c r="F29" s="608">
        <v>177661.76541609268</v>
      </c>
      <c r="G29" s="609">
        <v>28750.049484710118</v>
      </c>
      <c r="H29" s="610">
        <v>28750.049484710118</v>
      </c>
      <c r="I29" s="511">
        <f t="shared" si="8"/>
        <v>0</v>
      </c>
      <c r="J29" s="511"/>
      <c r="K29" s="518">
        <f t="shared" ref="K29" si="15">G29</f>
        <v>28750.049484710118</v>
      </c>
      <c r="L29" s="519">
        <f t="shared" ref="L29" si="16">IF(K29&lt;&gt;0,+G29-K29,0)</f>
        <v>0</v>
      </c>
      <c r="M29" s="518">
        <f t="shared" ref="M29" si="17">H29</f>
        <v>28750.049484710118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177661.76541609268</v>
      </c>
      <c r="E30" s="522">
        <f>IF(+I14&lt;F29,I14,D30)</f>
        <v>5931.9285714285716</v>
      </c>
      <c r="F30" s="523">
        <f t="shared" ref="F30:F49" si="18">+D30-E30</f>
        <v>171729.8368446641</v>
      </c>
      <c r="G30" s="524">
        <f t="shared" ref="G30:G54" si="19">+I$12*((D30+F30)/2)+E30</f>
        <v>25575.440158798443</v>
      </c>
      <c r="H30" s="491">
        <f t="shared" ref="H30:H54" si="20">+I$13*((D30+F30)/2)+E30</f>
        <v>25575.440158798443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171729.8368446641</v>
      </c>
      <c r="E31" s="522">
        <f>IF(+I14&lt;F30,I14,D31)</f>
        <v>5931.9285714285716</v>
      </c>
      <c r="F31" s="523">
        <f t="shared" si="18"/>
        <v>165797.90827323552</v>
      </c>
      <c r="G31" s="524">
        <f t="shared" si="19"/>
        <v>24908.429807809272</v>
      </c>
      <c r="H31" s="491">
        <f t="shared" si="20"/>
        <v>24908.429807809272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165797.90827323552</v>
      </c>
      <c r="E32" s="522">
        <f>IF(+I14&lt;F31,I14,D32)</f>
        <v>5931.9285714285716</v>
      </c>
      <c r="F32" s="523">
        <f t="shared" si="18"/>
        <v>159865.97970180694</v>
      </c>
      <c r="G32" s="524">
        <f t="shared" si="19"/>
        <v>24241.419456820106</v>
      </c>
      <c r="H32" s="491">
        <f t="shared" si="20"/>
        <v>24241.419456820106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159865.97970180694</v>
      </c>
      <c r="E33" s="522">
        <f>IF(+I14&lt;F32,I14,D33)</f>
        <v>5931.9285714285716</v>
      </c>
      <c r="F33" s="523">
        <f t="shared" si="18"/>
        <v>153934.05113037836</v>
      </c>
      <c r="G33" s="524">
        <f t="shared" si="19"/>
        <v>23574.409105830935</v>
      </c>
      <c r="H33" s="491">
        <f t="shared" si="20"/>
        <v>23574.409105830935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153934.05113037836</v>
      </c>
      <c r="E34" s="522">
        <f>IF(+I14&lt;F33,I14,D34)</f>
        <v>5931.9285714285716</v>
      </c>
      <c r="F34" s="523">
        <f t="shared" si="18"/>
        <v>148002.12255894978</v>
      </c>
      <c r="G34" s="524">
        <f t="shared" si="19"/>
        <v>22907.398754841768</v>
      </c>
      <c r="H34" s="491">
        <f t="shared" si="20"/>
        <v>22907.398754841768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148002.12255894978</v>
      </c>
      <c r="E35" s="522">
        <f>IF(+I14&lt;F34,I14,D35)</f>
        <v>5931.9285714285716</v>
      </c>
      <c r="F35" s="523">
        <f t="shared" si="18"/>
        <v>142070.1939875212</v>
      </c>
      <c r="G35" s="524">
        <f t="shared" si="19"/>
        <v>22240.388403852598</v>
      </c>
      <c r="H35" s="491">
        <f t="shared" si="20"/>
        <v>22240.388403852598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142070.1939875212</v>
      </c>
      <c r="E36" s="522">
        <f>IF(+I14&lt;F35,I14,D36)</f>
        <v>5931.9285714285716</v>
      </c>
      <c r="F36" s="523">
        <f t="shared" si="18"/>
        <v>136138.26541609262</v>
      </c>
      <c r="G36" s="524">
        <f t="shared" si="19"/>
        <v>21573.378052863427</v>
      </c>
      <c r="H36" s="491">
        <f t="shared" si="20"/>
        <v>21573.378052863427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136138.26541609262</v>
      </c>
      <c r="E37" s="522">
        <f>IF(+I14&lt;F36,I14,D37)</f>
        <v>5931.9285714285716</v>
      </c>
      <c r="F37" s="523">
        <f t="shared" si="18"/>
        <v>130206.33684466405</v>
      </c>
      <c r="G37" s="524">
        <f t="shared" si="19"/>
        <v>20906.36770187426</v>
      </c>
      <c r="H37" s="491">
        <f t="shared" si="20"/>
        <v>20906.36770187426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130206.33684466405</v>
      </c>
      <c r="E38" s="522">
        <f>IF(+I14&lt;F37,I14,D38)</f>
        <v>5931.9285714285716</v>
      </c>
      <c r="F38" s="523">
        <f t="shared" si="18"/>
        <v>124274.40827323549</v>
      </c>
      <c r="G38" s="524">
        <f t="shared" si="19"/>
        <v>20239.357350885093</v>
      </c>
      <c r="H38" s="491">
        <f t="shared" si="20"/>
        <v>20239.357350885093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124274.40827323549</v>
      </c>
      <c r="E39" s="522">
        <f>IF(+I14&lt;F38,I14,D39)</f>
        <v>5931.9285714285716</v>
      </c>
      <c r="F39" s="523">
        <f t="shared" si="18"/>
        <v>118342.47970180692</v>
      </c>
      <c r="G39" s="524">
        <f t="shared" si="19"/>
        <v>19572.346999895926</v>
      </c>
      <c r="H39" s="491">
        <f t="shared" si="20"/>
        <v>19572.346999895926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118342.47970180692</v>
      </c>
      <c r="E40" s="522">
        <f>IF(+I14&lt;F39,I14,D40)</f>
        <v>5931.9285714285716</v>
      </c>
      <c r="F40" s="523">
        <f t="shared" si="18"/>
        <v>112410.55113037836</v>
      </c>
      <c r="G40" s="524">
        <f t="shared" si="19"/>
        <v>18905.336648906759</v>
      </c>
      <c r="H40" s="491">
        <f t="shared" si="20"/>
        <v>18905.336648906759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112410.55113037836</v>
      </c>
      <c r="E41" s="522">
        <f>IF(+I14&lt;F40,I14,D41)</f>
        <v>5931.9285714285716</v>
      </c>
      <c r="F41" s="523">
        <f t="shared" si="18"/>
        <v>106478.62255894979</v>
      </c>
      <c r="G41" s="524">
        <f t="shared" si="19"/>
        <v>18238.326297917592</v>
      </c>
      <c r="H41" s="491">
        <f t="shared" si="20"/>
        <v>18238.326297917592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106478.62255894979</v>
      </c>
      <c r="E42" s="522">
        <f>IF(+I14&lt;F41,I14,D42)</f>
        <v>5931.9285714285716</v>
      </c>
      <c r="F42" s="523">
        <f t="shared" si="18"/>
        <v>100546.69398752123</v>
      </c>
      <c r="G42" s="524">
        <f t="shared" si="19"/>
        <v>17571.315946928426</v>
      </c>
      <c r="H42" s="491">
        <f t="shared" si="20"/>
        <v>17571.315946928426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100546.69398752123</v>
      </c>
      <c r="E43" s="522">
        <f>IF(+I14&lt;F42,I14,D43)</f>
        <v>5931.9285714285716</v>
      </c>
      <c r="F43" s="523">
        <f t="shared" si="18"/>
        <v>94614.765416092661</v>
      </c>
      <c r="G43" s="524">
        <f t="shared" si="19"/>
        <v>16904.305595939259</v>
      </c>
      <c r="H43" s="491">
        <f t="shared" si="20"/>
        <v>16904.305595939259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94614.765416092661</v>
      </c>
      <c r="E44" s="522">
        <f>IF(+I14&lt;F43,I14,D44)</f>
        <v>5931.9285714285716</v>
      </c>
      <c r="F44" s="523">
        <f t="shared" si="18"/>
        <v>88682.836844664096</v>
      </c>
      <c r="G44" s="524">
        <f t="shared" si="19"/>
        <v>16237.295244950092</v>
      </c>
      <c r="H44" s="491">
        <f t="shared" si="20"/>
        <v>16237.295244950092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88682.836844664096</v>
      </c>
      <c r="E45" s="522">
        <f>IF(+I14&lt;F44,I14,D45)</f>
        <v>5931.9285714285716</v>
      </c>
      <c r="F45" s="523">
        <f t="shared" si="18"/>
        <v>82750.908273235531</v>
      </c>
      <c r="G45" s="524">
        <f t="shared" si="19"/>
        <v>15570.284893960925</v>
      </c>
      <c r="H45" s="491">
        <f t="shared" si="20"/>
        <v>15570.284893960925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82750.908273235531</v>
      </c>
      <c r="E46" s="522">
        <f>IF(+I14&lt;F45,I14,D46)</f>
        <v>5931.9285714285716</v>
      </c>
      <c r="F46" s="523">
        <f t="shared" si="18"/>
        <v>76818.979701806966</v>
      </c>
      <c r="G46" s="524">
        <f t="shared" si="19"/>
        <v>14903.274542971758</v>
      </c>
      <c r="H46" s="491">
        <f t="shared" si="20"/>
        <v>14903.274542971758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76818.979701806966</v>
      </c>
      <c r="E47" s="522">
        <f>IF(+I14&lt;F46,I14,D47)</f>
        <v>5931.9285714285716</v>
      </c>
      <c r="F47" s="523">
        <f t="shared" si="18"/>
        <v>70887.051130378401</v>
      </c>
      <c r="G47" s="524">
        <f t="shared" si="19"/>
        <v>14236.264191982591</v>
      </c>
      <c r="H47" s="491">
        <f t="shared" si="20"/>
        <v>14236.264191982591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70887.051130378401</v>
      </c>
      <c r="E48" s="522">
        <f>IF(+I14&lt;F47,I14,D48)</f>
        <v>5931.9285714285716</v>
      </c>
      <c r="F48" s="523">
        <f t="shared" si="18"/>
        <v>64955.122558949828</v>
      </c>
      <c r="G48" s="524">
        <f t="shared" si="19"/>
        <v>13569.253840993422</v>
      </c>
      <c r="H48" s="491">
        <f t="shared" si="20"/>
        <v>13569.253840993422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64955.122558949828</v>
      </c>
      <c r="E49" s="522">
        <f>IF(+I14&lt;F48,I14,D49)</f>
        <v>5931.9285714285716</v>
      </c>
      <c r="F49" s="523">
        <f t="shared" si="18"/>
        <v>59023.193987521256</v>
      </c>
      <c r="G49" s="524">
        <f t="shared" si="19"/>
        <v>12902.243490004255</v>
      </c>
      <c r="H49" s="491">
        <f t="shared" si="20"/>
        <v>12902.243490004255</v>
      </c>
      <c r="I49" s="511">
        <f t="shared" si="8"/>
        <v>0</v>
      </c>
      <c r="J49" s="511"/>
      <c r="K49" s="525"/>
      <c r="L49" s="514">
        <f t="shared" ref="L49:L72" si="21">IF(K49&lt;&gt;0,+G49-K49,0)</f>
        <v>0</v>
      </c>
      <c r="M49" s="525"/>
      <c r="N49" s="514">
        <f t="shared" ref="N49:N72" si="22">IF(M49&lt;&gt;0,+H49-M49,0)</f>
        <v>0</v>
      </c>
      <c r="O49" s="514">
        <f t="shared" ref="O49:O72" si="23">+N49-L49</f>
        <v>0</v>
      </c>
      <c r="P49" s="272"/>
    </row>
    <row r="50" spans="2:17" ht="12.5">
      <c r="B50" s="195" t="str">
        <f t="shared" ref="B50:B72" si="24">IF(D50=F49,"","IU")</f>
        <v/>
      </c>
      <c r="C50" s="507">
        <f>IF(D11="","-",+C49+1)</f>
        <v>2044</v>
      </c>
      <c r="D50" s="523">
        <f>IF(F49+SUM(E$17:E49)=D$10,F49,D$10-SUM(E$17:E49))</f>
        <v>59023.193987521256</v>
      </c>
      <c r="E50" s="522">
        <f>IF(+I14&lt;F49,I14,D50)</f>
        <v>5931.9285714285716</v>
      </c>
      <c r="F50" s="523">
        <f t="shared" ref="F50:F72" si="25">+D50-E50</f>
        <v>53091.265416092683</v>
      </c>
      <c r="G50" s="524">
        <f t="shared" si="19"/>
        <v>12235.233139015087</v>
      </c>
      <c r="H50" s="491">
        <f t="shared" si="20"/>
        <v>12235.233139015087</v>
      </c>
      <c r="I50" s="511">
        <f t="shared" ref="I50:I72" si="26">H50-G50</f>
        <v>0</v>
      </c>
      <c r="J50" s="511"/>
      <c r="K50" s="525"/>
      <c r="L50" s="514">
        <f t="shared" si="21"/>
        <v>0</v>
      </c>
      <c r="M50" s="525"/>
      <c r="N50" s="514">
        <f t="shared" si="22"/>
        <v>0</v>
      </c>
      <c r="O50" s="514">
        <f t="shared" si="23"/>
        <v>0</v>
      </c>
      <c r="P50" s="272"/>
    </row>
    <row r="51" spans="2:17" ht="12.5">
      <c r="B51" s="195" t="str">
        <f t="shared" si="24"/>
        <v/>
      </c>
      <c r="C51" s="507">
        <f>IF(D11="","-",+C50+1)</f>
        <v>2045</v>
      </c>
      <c r="D51" s="523">
        <f>IF(F50+SUM(E$17:E50)=D$10,F50,D$10-SUM(E$17:E50))</f>
        <v>53091.265416092683</v>
      </c>
      <c r="E51" s="522">
        <f>IF(+I14&lt;F50,I14,D51)</f>
        <v>5931.9285714285716</v>
      </c>
      <c r="F51" s="523">
        <f t="shared" si="25"/>
        <v>47159.336844664111</v>
      </c>
      <c r="G51" s="524">
        <f t="shared" si="19"/>
        <v>11568.22278802592</v>
      </c>
      <c r="H51" s="491">
        <f t="shared" si="20"/>
        <v>11568.22278802592</v>
      </c>
      <c r="I51" s="511">
        <f t="shared" si="26"/>
        <v>0</v>
      </c>
      <c r="J51" s="511"/>
      <c r="K51" s="525"/>
      <c r="L51" s="514">
        <f t="shared" si="21"/>
        <v>0</v>
      </c>
      <c r="M51" s="525"/>
      <c r="N51" s="514">
        <f t="shared" si="22"/>
        <v>0</v>
      </c>
      <c r="O51" s="514">
        <f t="shared" si="23"/>
        <v>0</v>
      </c>
      <c r="P51" s="272"/>
    </row>
    <row r="52" spans="2:17" ht="12.5">
      <c r="B52" s="195" t="str">
        <f t="shared" si="24"/>
        <v/>
      </c>
      <c r="C52" s="507">
        <f>IF(D11="","-",+C51+1)</f>
        <v>2046</v>
      </c>
      <c r="D52" s="523">
        <f>IF(F51+SUM(E$17:E51)=D$10,F51,D$10-SUM(E$17:E51))</f>
        <v>47159.336844664111</v>
      </c>
      <c r="E52" s="522">
        <f>IF(+I14&lt;F51,I14,D52)</f>
        <v>5931.9285714285716</v>
      </c>
      <c r="F52" s="523">
        <f t="shared" si="25"/>
        <v>41227.408273235538</v>
      </c>
      <c r="G52" s="524">
        <f t="shared" si="19"/>
        <v>10901.212437036751</v>
      </c>
      <c r="H52" s="491">
        <f t="shared" si="20"/>
        <v>10901.212437036751</v>
      </c>
      <c r="I52" s="511">
        <f t="shared" si="26"/>
        <v>0</v>
      </c>
      <c r="J52" s="511"/>
      <c r="K52" s="525"/>
      <c r="L52" s="514">
        <f t="shared" si="21"/>
        <v>0</v>
      </c>
      <c r="M52" s="525"/>
      <c r="N52" s="514">
        <f t="shared" si="22"/>
        <v>0</v>
      </c>
      <c r="O52" s="514">
        <f t="shared" si="23"/>
        <v>0</v>
      </c>
      <c r="P52" s="272"/>
    </row>
    <row r="53" spans="2:17" ht="12.5">
      <c r="B53" s="195" t="str">
        <f t="shared" si="24"/>
        <v/>
      </c>
      <c r="C53" s="507">
        <f>IF(D11="","-",+C52+1)</f>
        <v>2047</v>
      </c>
      <c r="D53" s="523">
        <f>IF(F52+SUM(E$17:E52)=D$10,F52,D$10-SUM(E$17:E52))</f>
        <v>41227.408273235538</v>
      </c>
      <c r="E53" s="522">
        <f>IF(+I14&lt;F52,I14,D53)</f>
        <v>5931.9285714285716</v>
      </c>
      <c r="F53" s="523">
        <f t="shared" si="25"/>
        <v>35295.479701806966</v>
      </c>
      <c r="G53" s="524">
        <f t="shared" si="19"/>
        <v>10234.202086047584</v>
      </c>
      <c r="H53" s="491">
        <f t="shared" si="20"/>
        <v>10234.202086047584</v>
      </c>
      <c r="I53" s="511">
        <f t="shared" si="26"/>
        <v>0</v>
      </c>
      <c r="J53" s="511"/>
      <c r="K53" s="525"/>
      <c r="L53" s="514">
        <f t="shared" si="21"/>
        <v>0</v>
      </c>
      <c r="M53" s="525"/>
      <c r="N53" s="514">
        <f t="shared" si="22"/>
        <v>0</v>
      </c>
      <c r="O53" s="514">
        <f t="shared" si="23"/>
        <v>0</v>
      </c>
      <c r="P53" s="272"/>
    </row>
    <row r="54" spans="2:17" ht="12.5">
      <c r="B54" s="195" t="str">
        <f t="shared" si="24"/>
        <v/>
      </c>
      <c r="C54" s="507">
        <f>IF(D11="","-",+C53+1)</f>
        <v>2048</v>
      </c>
      <c r="D54" s="523">
        <f>IF(F53+SUM(E$17:E53)=D$10,F53,D$10-SUM(E$17:E53))</f>
        <v>35295.479701806966</v>
      </c>
      <c r="E54" s="522">
        <f>IF(+I14&lt;F53,I14,D54)</f>
        <v>5931.9285714285716</v>
      </c>
      <c r="F54" s="523">
        <f t="shared" si="25"/>
        <v>29363.551130378393</v>
      </c>
      <c r="G54" s="524">
        <f t="shared" si="19"/>
        <v>9567.1917350584154</v>
      </c>
      <c r="H54" s="491">
        <f t="shared" si="20"/>
        <v>9567.1917350584154</v>
      </c>
      <c r="I54" s="511">
        <f t="shared" si="26"/>
        <v>0</v>
      </c>
      <c r="J54" s="511"/>
      <c r="K54" s="525"/>
      <c r="L54" s="514">
        <f t="shared" si="21"/>
        <v>0</v>
      </c>
      <c r="M54" s="525"/>
      <c r="N54" s="514">
        <f t="shared" si="22"/>
        <v>0</v>
      </c>
      <c r="O54" s="514">
        <f t="shared" si="23"/>
        <v>0</v>
      </c>
      <c r="P54" s="272"/>
    </row>
    <row r="55" spans="2:17" ht="12.5">
      <c r="B55" s="195" t="str">
        <f t="shared" si="24"/>
        <v/>
      </c>
      <c r="C55" s="507">
        <f>IF(D11="","-",+C54+1)</f>
        <v>2049</v>
      </c>
      <c r="D55" s="523">
        <f>IF(F54+SUM(E$17:E54)=D$10,F54,D$10-SUM(E$17:E54))</f>
        <v>29363.551130378393</v>
      </c>
      <c r="E55" s="522">
        <f>IF(+I14&lt;F54,I14,D55)</f>
        <v>5931.9285714285716</v>
      </c>
      <c r="F55" s="523">
        <f t="shared" si="25"/>
        <v>23431.622558949821</v>
      </c>
      <c r="G55" s="524">
        <f t="shared" ref="G55:G72" si="27">+I$12*((D55+F55)/2)+E55</f>
        <v>8900.1813840692485</v>
      </c>
      <c r="H55" s="491">
        <f t="shared" ref="H55:H72" si="28">+I$13*((D55+F55)/2)+E55</f>
        <v>8900.1813840692485</v>
      </c>
      <c r="I55" s="511">
        <f t="shared" si="26"/>
        <v>0</v>
      </c>
      <c r="J55" s="511"/>
      <c r="K55" s="525"/>
      <c r="L55" s="514">
        <f t="shared" si="21"/>
        <v>0</v>
      </c>
      <c r="M55" s="525"/>
      <c r="N55" s="514">
        <f t="shared" si="22"/>
        <v>0</v>
      </c>
      <c r="O55" s="514">
        <f t="shared" si="23"/>
        <v>0</v>
      </c>
      <c r="P55" s="272"/>
    </row>
    <row r="56" spans="2:17" ht="12.5">
      <c r="B56" s="195" t="str">
        <f t="shared" si="24"/>
        <v/>
      </c>
      <c r="C56" s="507">
        <f>IF(D11="","-",+C55+1)</f>
        <v>2050</v>
      </c>
      <c r="D56" s="523">
        <f>IF(F55+SUM(E$17:E55)=D$10,F55,D$10-SUM(E$17:E55))</f>
        <v>23431.622558949821</v>
      </c>
      <c r="E56" s="522">
        <f>IF(+I14&lt;F55,I14,D56)</f>
        <v>5931.9285714285716</v>
      </c>
      <c r="F56" s="523">
        <f t="shared" si="25"/>
        <v>17499.693987521248</v>
      </c>
      <c r="G56" s="524">
        <f t="shared" si="27"/>
        <v>8233.1710330800797</v>
      </c>
      <c r="H56" s="491">
        <f t="shared" si="28"/>
        <v>8233.1710330800797</v>
      </c>
      <c r="I56" s="511">
        <f t="shared" si="26"/>
        <v>0</v>
      </c>
      <c r="J56" s="511"/>
      <c r="K56" s="525"/>
      <c r="L56" s="514">
        <f t="shared" si="21"/>
        <v>0</v>
      </c>
      <c r="M56" s="525"/>
      <c r="N56" s="514">
        <f t="shared" si="22"/>
        <v>0</v>
      </c>
      <c r="O56" s="514">
        <f t="shared" si="23"/>
        <v>0</v>
      </c>
      <c r="P56" s="272"/>
    </row>
    <row r="57" spans="2:17" ht="12.5">
      <c r="B57" s="195" t="str">
        <f t="shared" si="24"/>
        <v/>
      </c>
      <c r="C57" s="507">
        <f>IF(D11="","-",+C56+1)</f>
        <v>2051</v>
      </c>
      <c r="D57" s="523">
        <f>IF(F56+SUM(E$17:E56)=D$10,F56,D$10-SUM(E$17:E56))</f>
        <v>17499.693987521248</v>
      </c>
      <c r="E57" s="522">
        <f>IF(+I14&lt;F56,I14,D57)</f>
        <v>5931.9285714285716</v>
      </c>
      <c r="F57" s="523">
        <f t="shared" si="25"/>
        <v>11567.765416092676</v>
      </c>
      <c r="G57" s="524">
        <f t="shared" si="27"/>
        <v>7566.1606820909119</v>
      </c>
      <c r="H57" s="491">
        <f t="shared" si="28"/>
        <v>7566.1606820909119</v>
      </c>
      <c r="I57" s="511">
        <f t="shared" si="26"/>
        <v>0</v>
      </c>
      <c r="J57" s="511"/>
      <c r="K57" s="525"/>
      <c r="L57" s="514">
        <f t="shared" si="21"/>
        <v>0</v>
      </c>
      <c r="M57" s="525"/>
      <c r="N57" s="514">
        <f t="shared" si="22"/>
        <v>0</v>
      </c>
      <c r="O57" s="514">
        <f t="shared" si="23"/>
        <v>0</v>
      </c>
      <c r="P57" s="272"/>
    </row>
    <row r="58" spans="2:17" ht="12.5">
      <c r="B58" s="195" t="str">
        <f t="shared" si="24"/>
        <v/>
      </c>
      <c r="C58" s="507">
        <f>IF(D11="","-",+C57+1)</f>
        <v>2052</v>
      </c>
      <c r="D58" s="523">
        <f>IF(F57+SUM(E$17:E57)=D$10,F57,D$10-SUM(E$17:E57))</f>
        <v>11567.765416092676</v>
      </c>
      <c r="E58" s="522">
        <f>IF(+I14&lt;F57,I14,D58)</f>
        <v>5931.9285714285716</v>
      </c>
      <c r="F58" s="523">
        <f t="shared" si="25"/>
        <v>5635.8368446641043</v>
      </c>
      <c r="G58" s="524">
        <f t="shared" si="27"/>
        <v>6899.1503311017441</v>
      </c>
      <c r="H58" s="491">
        <f t="shared" si="28"/>
        <v>6899.1503311017441</v>
      </c>
      <c r="I58" s="511">
        <f t="shared" si="26"/>
        <v>0</v>
      </c>
      <c r="J58" s="511"/>
      <c r="K58" s="525"/>
      <c r="L58" s="514">
        <f t="shared" si="21"/>
        <v>0</v>
      </c>
      <c r="M58" s="525"/>
      <c r="N58" s="514">
        <f t="shared" si="22"/>
        <v>0</v>
      </c>
      <c r="O58" s="514">
        <f t="shared" si="2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4"/>
        <v/>
      </c>
      <c r="C59" s="507">
        <f>IF(D11="","-",+C58+1)</f>
        <v>2053</v>
      </c>
      <c r="D59" s="523">
        <f>IF(F58+SUM(E$17:E58)=D$10,F58,D$10-SUM(E$17:E58))</f>
        <v>5635.8368446641043</v>
      </c>
      <c r="E59" s="522">
        <f>IF(+I14&lt;F58,I14,D59)</f>
        <v>5635.8368446641043</v>
      </c>
      <c r="F59" s="523">
        <f t="shared" si="25"/>
        <v>0</v>
      </c>
      <c r="G59" s="524">
        <f t="shared" si="27"/>
        <v>5952.6951367533984</v>
      </c>
      <c r="H59" s="491">
        <f t="shared" si="28"/>
        <v>5952.6951367533984</v>
      </c>
      <c r="I59" s="511">
        <f t="shared" si="26"/>
        <v>0</v>
      </c>
      <c r="J59" s="511"/>
      <c r="K59" s="525"/>
      <c r="L59" s="514">
        <f t="shared" si="21"/>
        <v>0</v>
      </c>
      <c r="M59" s="525"/>
      <c r="N59" s="514">
        <f t="shared" si="22"/>
        <v>0</v>
      </c>
      <c r="O59" s="514">
        <f t="shared" si="23"/>
        <v>0</v>
      </c>
      <c r="P59" s="272"/>
    </row>
    <row r="60" spans="2:17" ht="12.5">
      <c r="B60" s="195" t="str">
        <f t="shared" si="24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5"/>
        <v>0</v>
      </c>
      <c r="G60" s="524">
        <f t="shared" si="27"/>
        <v>0</v>
      </c>
      <c r="H60" s="491">
        <f t="shared" si="28"/>
        <v>0</v>
      </c>
      <c r="I60" s="511">
        <f t="shared" si="26"/>
        <v>0</v>
      </c>
      <c r="J60" s="511"/>
      <c r="K60" s="525"/>
      <c r="L60" s="514">
        <f t="shared" si="21"/>
        <v>0</v>
      </c>
      <c r="M60" s="525"/>
      <c r="N60" s="514">
        <f t="shared" si="22"/>
        <v>0</v>
      </c>
      <c r="O60" s="514">
        <f t="shared" si="23"/>
        <v>0</v>
      </c>
      <c r="P60" s="272"/>
    </row>
    <row r="61" spans="2:17" ht="12.5">
      <c r="B61" s="195" t="str">
        <f t="shared" si="24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6">
        <f t="shared" si="27"/>
        <v>0</v>
      </c>
      <c r="H61" s="491">
        <f t="shared" si="28"/>
        <v>0</v>
      </c>
      <c r="I61" s="511">
        <f t="shared" si="26"/>
        <v>0</v>
      </c>
      <c r="J61" s="511"/>
      <c r="K61" s="525"/>
      <c r="L61" s="514">
        <f t="shared" si="21"/>
        <v>0</v>
      </c>
      <c r="M61" s="525"/>
      <c r="N61" s="514">
        <f t="shared" si="22"/>
        <v>0</v>
      </c>
      <c r="O61" s="514">
        <f t="shared" si="23"/>
        <v>0</v>
      </c>
      <c r="P61" s="272"/>
    </row>
    <row r="62" spans="2:17" ht="12.5">
      <c r="B62" s="195" t="str">
        <f t="shared" si="24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27"/>
        <v>0</v>
      </c>
      <c r="H62" s="491">
        <f t="shared" si="28"/>
        <v>0</v>
      </c>
      <c r="I62" s="511">
        <f t="shared" si="26"/>
        <v>0</v>
      </c>
      <c r="J62" s="511"/>
      <c r="K62" s="525"/>
      <c r="L62" s="514">
        <f t="shared" si="21"/>
        <v>0</v>
      </c>
      <c r="M62" s="525"/>
      <c r="N62" s="514">
        <f t="shared" si="22"/>
        <v>0</v>
      </c>
      <c r="O62" s="514">
        <f t="shared" si="23"/>
        <v>0</v>
      </c>
      <c r="P62" s="272"/>
    </row>
    <row r="63" spans="2:17" ht="12.5">
      <c r="B63" s="195" t="str">
        <f t="shared" si="24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27"/>
        <v>0</v>
      </c>
      <c r="H63" s="491">
        <f t="shared" si="28"/>
        <v>0</v>
      </c>
      <c r="I63" s="511">
        <f t="shared" si="26"/>
        <v>0</v>
      </c>
      <c r="J63" s="511"/>
      <c r="K63" s="525"/>
      <c r="L63" s="514">
        <f t="shared" si="21"/>
        <v>0</v>
      </c>
      <c r="M63" s="525"/>
      <c r="N63" s="514">
        <f t="shared" si="22"/>
        <v>0</v>
      </c>
      <c r="O63" s="514">
        <f t="shared" si="23"/>
        <v>0</v>
      </c>
      <c r="P63" s="272"/>
    </row>
    <row r="64" spans="2:17" ht="12.5">
      <c r="B64" s="195" t="str">
        <f t="shared" si="24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27"/>
        <v>0</v>
      </c>
      <c r="H64" s="491">
        <f t="shared" si="28"/>
        <v>0</v>
      </c>
      <c r="I64" s="511">
        <f t="shared" si="26"/>
        <v>0</v>
      </c>
      <c r="J64" s="511"/>
      <c r="K64" s="525"/>
      <c r="L64" s="514">
        <f t="shared" si="21"/>
        <v>0</v>
      </c>
      <c r="M64" s="525"/>
      <c r="N64" s="514">
        <f t="shared" si="22"/>
        <v>0</v>
      </c>
      <c r="O64" s="514">
        <f t="shared" si="23"/>
        <v>0</v>
      </c>
      <c r="P64" s="272"/>
    </row>
    <row r="65" spans="1:16" ht="12.5">
      <c r="B65" s="195" t="str">
        <f t="shared" si="24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27"/>
        <v>0</v>
      </c>
      <c r="H65" s="491">
        <f t="shared" si="28"/>
        <v>0</v>
      </c>
      <c r="I65" s="511">
        <f t="shared" si="26"/>
        <v>0</v>
      </c>
      <c r="J65" s="511"/>
      <c r="K65" s="525"/>
      <c r="L65" s="514">
        <f t="shared" si="21"/>
        <v>0</v>
      </c>
      <c r="M65" s="525"/>
      <c r="N65" s="514">
        <f t="shared" si="22"/>
        <v>0</v>
      </c>
      <c r="O65" s="514">
        <f t="shared" si="23"/>
        <v>0</v>
      </c>
      <c r="P65" s="272"/>
    </row>
    <row r="66" spans="1:16" ht="12.5">
      <c r="B66" s="195" t="str">
        <f t="shared" si="24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27"/>
        <v>0</v>
      </c>
      <c r="H66" s="491">
        <f t="shared" si="28"/>
        <v>0</v>
      </c>
      <c r="I66" s="511">
        <f t="shared" si="26"/>
        <v>0</v>
      </c>
      <c r="J66" s="511"/>
      <c r="K66" s="525"/>
      <c r="L66" s="514">
        <f t="shared" si="21"/>
        <v>0</v>
      </c>
      <c r="M66" s="525"/>
      <c r="N66" s="514">
        <f t="shared" si="22"/>
        <v>0</v>
      </c>
      <c r="O66" s="514">
        <f t="shared" si="23"/>
        <v>0</v>
      </c>
      <c r="P66" s="272"/>
    </row>
    <row r="67" spans="1:16" ht="12.5">
      <c r="B67" s="195" t="str">
        <f t="shared" si="24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27"/>
        <v>0</v>
      </c>
      <c r="H67" s="491">
        <f t="shared" si="28"/>
        <v>0</v>
      </c>
      <c r="I67" s="511">
        <f t="shared" si="26"/>
        <v>0</v>
      </c>
      <c r="J67" s="511"/>
      <c r="K67" s="525"/>
      <c r="L67" s="514">
        <f t="shared" si="21"/>
        <v>0</v>
      </c>
      <c r="M67" s="525"/>
      <c r="N67" s="514">
        <f t="shared" si="22"/>
        <v>0</v>
      </c>
      <c r="O67" s="514">
        <f t="shared" si="23"/>
        <v>0</v>
      </c>
      <c r="P67" s="272"/>
    </row>
    <row r="68" spans="1:16" ht="12.5">
      <c r="B68" s="195" t="str">
        <f t="shared" si="24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27"/>
        <v>0</v>
      </c>
      <c r="H68" s="491">
        <f t="shared" si="28"/>
        <v>0</v>
      </c>
      <c r="I68" s="511">
        <f t="shared" si="26"/>
        <v>0</v>
      </c>
      <c r="J68" s="511"/>
      <c r="K68" s="525"/>
      <c r="L68" s="514">
        <f t="shared" si="21"/>
        <v>0</v>
      </c>
      <c r="M68" s="525"/>
      <c r="N68" s="514">
        <f t="shared" si="22"/>
        <v>0</v>
      </c>
      <c r="O68" s="514">
        <f t="shared" si="23"/>
        <v>0</v>
      </c>
      <c r="P68" s="272"/>
    </row>
    <row r="69" spans="1:16" ht="12.5">
      <c r="B69" s="195" t="str">
        <f t="shared" si="24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27"/>
        <v>0</v>
      </c>
      <c r="H69" s="491">
        <f t="shared" si="28"/>
        <v>0</v>
      </c>
      <c r="I69" s="511">
        <f t="shared" si="26"/>
        <v>0</v>
      </c>
      <c r="J69" s="511"/>
      <c r="K69" s="525"/>
      <c r="L69" s="514">
        <f t="shared" si="21"/>
        <v>0</v>
      </c>
      <c r="M69" s="525"/>
      <c r="N69" s="514">
        <f t="shared" si="22"/>
        <v>0</v>
      </c>
      <c r="O69" s="514">
        <f t="shared" si="23"/>
        <v>0</v>
      </c>
      <c r="P69" s="272"/>
    </row>
    <row r="70" spans="1:16" ht="12.5">
      <c r="B70" s="195" t="str">
        <f t="shared" si="24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27"/>
        <v>0</v>
      </c>
      <c r="H70" s="491">
        <f t="shared" si="28"/>
        <v>0</v>
      </c>
      <c r="I70" s="511">
        <f t="shared" si="26"/>
        <v>0</v>
      </c>
      <c r="J70" s="511"/>
      <c r="K70" s="525"/>
      <c r="L70" s="514">
        <f t="shared" si="21"/>
        <v>0</v>
      </c>
      <c r="M70" s="525"/>
      <c r="N70" s="514">
        <f t="shared" si="22"/>
        <v>0</v>
      </c>
      <c r="O70" s="514">
        <f t="shared" si="23"/>
        <v>0</v>
      </c>
      <c r="P70" s="272"/>
    </row>
    <row r="71" spans="1:16" ht="12.5">
      <c r="B71" s="195" t="str">
        <f t="shared" si="24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27"/>
        <v>0</v>
      </c>
      <c r="H71" s="491">
        <f t="shared" si="28"/>
        <v>0</v>
      </c>
      <c r="I71" s="511">
        <f t="shared" si="26"/>
        <v>0</v>
      </c>
      <c r="J71" s="511"/>
      <c r="K71" s="525"/>
      <c r="L71" s="514">
        <f t="shared" si="21"/>
        <v>0</v>
      </c>
      <c r="M71" s="525"/>
      <c r="N71" s="514">
        <f t="shared" si="22"/>
        <v>0</v>
      </c>
      <c r="O71" s="514">
        <f t="shared" si="23"/>
        <v>0</v>
      </c>
      <c r="P71" s="272"/>
    </row>
    <row r="72" spans="1:16" ht="13" thickBot="1">
      <c r="B72" s="195" t="str">
        <f t="shared" si="24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27"/>
        <v>0</v>
      </c>
      <c r="H72" s="471">
        <f t="shared" si="28"/>
        <v>0</v>
      </c>
      <c r="I72" s="531">
        <f t="shared" si="26"/>
        <v>0</v>
      </c>
      <c r="J72" s="511"/>
      <c r="K72" s="532"/>
      <c r="L72" s="533">
        <f t="shared" si="21"/>
        <v>0</v>
      </c>
      <c r="M72" s="532"/>
      <c r="N72" s="533">
        <f t="shared" si="22"/>
        <v>0</v>
      </c>
      <c r="O72" s="533">
        <f t="shared" si="23"/>
        <v>0</v>
      </c>
      <c r="P72" s="272"/>
    </row>
    <row r="73" spans="1:16" ht="12.5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884452.00742657471</v>
      </c>
      <c r="H73" s="375">
        <f>SUM(H17:H72)</f>
        <v>884452.00742657471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28750.049484710118</v>
      </c>
      <c r="N87" s="546">
        <f>IF(J92&lt;D11,0,VLOOKUP(J92,C17:O72,11))</f>
        <v>28750.049484710118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27648.896424566679</v>
      </c>
      <c r="N88" s="550">
        <f>IF(J92&lt;D11,0,VLOOKUP(J92,C99:P154,7))</f>
        <v>27648.896424566679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-1101.1530601434388</v>
      </c>
      <c r="N89" s="555">
        <f>+N88-N87</f>
        <v>-1101.1530601434388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5662.295454545455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9">+I99-H99</f>
        <v>0</v>
      </c>
      <c r="K99" s="514"/>
      <c r="L99" s="512">
        <f t="shared" ref="L99:L104" si="30">H99</f>
        <v>21475.853068363114</v>
      </c>
      <c r="M99" s="597">
        <f t="shared" ref="M99:M130" si="31">IF(L99&lt;&gt;0,+H99-L99,0)</f>
        <v>0</v>
      </c>
      <c r="N99" s="512">
        <f t="shared" ref="N99:N104" si="32">I99</f>
        <v>21475.853068363114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 t="shared" ref="B100:B131" si="35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9"/>
        <v>0</v>
      </c>
      <c r="K100" s="514"/>
      <c r="L100" s="518">
        <f t="shared" si="30"/>
        <v>41721.09968063391</v>
      </c>
      <c r="M100" s="519">
        <f t="shared" si="31"/>
        <v>0</v>
      </c>
      <c r="N100" s="518">
        <f t="shared" si="32"/>
        <v>41721.09968063391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si="35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30"/>
        <v>38033.557147693406</v>
      </c>
      <c r="M101" s="519">
        <f t="shared" ref="M101:M106" si="36">IF(L101&lt;&gt;0,+H101-L101,0)</f>
        <v>0</v>
      </c>
      <c r="N101" s="518">
        <f t="shared" si="32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30"/>
        <v>37377.170497097119</v>
      </c>
      <c r="M102" s="519">
        <f t="shared" si="36"/>
        <v>0</v>
      </c>
      <c r="N102" s="518">
        <f t="shared" si="32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9"/>
        <v>0</v>
      </c>
      <c r="K103" s="514"/>
      <c r="L103" s="518">
        <f t="shared" si="30"/>
        <v>35634.384288114808</v>
      </c>
      <c r="M103" s="519">
        <f t="shared" si="36"/>
        <v>0</v>
      </c>
      <c r="N103" s="518">
        <f t="shared" si="32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9"/>
        <v>0</v>
      </c>
      <c r="K104" s="514"/>
      <c r="L104" s="518">
        <f t="shared" si="30"/>
        <v>33665.888954411937</v>
      </c>
      <c r="M104" s="519">
        <f t="shared" si="36"/>
        <v>0</v>
      </c>
      <c r="N104" s="518">
        <f t="shared" si="32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9"/>
        <v>0</v>
      </c>
      <c r="K105" s="514"/>
      <c r="L105" s="518">
        <f t="shared" ref="L105:L110" si="37">H105</f>
        <v>31888.846157126722</v>
      </c>
      <c r="M105" s="519">
        <f t="shared" si="36"/>
        <v>0</v>
      </c>
      <c r="N105" s="518">
        <f t="shared" ref="N105:N110" si="38"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9"/>
        <v>0</v>
      </c>
      <c r="K106" s="514"/>
      <c r="L106" s="518">
        <f t="shared" si="37"/>
        <v>27871.857013447705</v>
      </c>
      <c r="M106" s="519">
        <f t="shared" si="36"/>
        <v>0</v>
      </c>
      <c r="N106" s="518">
        <f t="shared" si="38"/>
        <v>27871.857013447705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9"/>
        <v>0</v>
      </c>
      <c r="K107" s="514"/>
      <c r="L107" s="518">
        <f t="shared" si="37"/>
        <v>27404.660198025118</v>
      </c>
      <c r="M107" s="519">
        <f t="shared" ref="M107" si="39">IF(L107&lt;&gt;0,+H107-L107,0)</f>
        <v>0</v>
      </c>
      <c r="N107" s="518">
        <f t="shared" si="38"/>
        <v>27404.660198025118</v>
      </c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29"/>
        <v>0</v>
      </c>
      <c r="K108" s="514"/>
      <c r="L108" s="518">
        <f t="shared" si="37"/>
        <v>27019.578173065966</v>
      </c>
      <c r="M108" s="519">
        <f t="shared" ref="M108" si="40">IF(L108&lt;&gt;0,+H108-L108,0)</f>
        <v>0</v>
      </c>
      <c r="N108" s="518">
        <f t="shared" si="38"/>
        <v>27019.578173065966</v>
      </c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2021</v>
      </c>
      <c r="D109" s="508">
        <v>193063.58222591356</v>
      </c>
      <c r="E109" s="516">
        <v>6076.6097560975613</v>
      </c>
      <c r="F109" s="515">
        <v>186986.97246981598</v>
      </c>
      <c r="G109" s="515">
        <v>190025.27734786476</v>
      </c>
      <c r="H109" s="516">
        <v>27647.182105326981</v>
      </c>
      <c r="I109" s="510">
        <v>27647.182105326981</v>
      </c>
      <c r="J109" s="514">
        <f t="shared" si="29"/>
        <v>0</v>
      </c>
      <c r="K109" s="514"/>
      <c r="L109" s="518">
        <f t="shared" si="37"/>
        <v>27647.182105326981</v>
      </c>
      <c r="M109" s="519">
        <f t="shared" ref="M109" si="41">IF(L109&lt;&gt;0,+H109-L109,0)</f>
        <v>0</v>
      </c>
      <c r="N109" s="518">
        <f t="shared" si="38"/>
        <v>27647.182105326981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2022</v>
      </c>
      <c r="D110" s="508">
        <v>186986.97246981598</v>
      </c>
      <c r="E110" s="516">
        <v>5931.9285714285716</v>
      </c>
      <c r="F110" s="515">
        <v>181055.0438983874</v>
      </c>
      <c r="G110" s="515">
        <v>184021.00818410169</v>
      </c>
      <c r="H110" s="516">
        <v>27546.639267223029</v>
      </c>
      <c r="I110" s="510">
        <v>27546.639267223029</v>
      </c>
      <c r="J110" s="514">
        <f t="shared" si="29"/>
        <v>0</v>
      </c>
      <c r="K110" s="514"/>
      <c r="L110" s="518">
        <f t="shared" si="37"/>
        <v>27546.639267223029</v>
      </c>
      <c r="M110" s="519">
        <f t="shared" ref="M110" si="42">IF(L110&lt;&gt;0,+H110-L110,0)</f>
        <v>0</v>
      </c>
      <c r="N110" s="518">
        <f t="shared" si="38"/>
        <v>27546.639267223029</v>
      </c>
      <c r="O110" s="514">
        <f t="shared" ref="O110" si="43">IF(N110&lt;&gt;0,+I110-N110,0)</f>
        <v>0</v>
      </c>
      <c r="P110" s="514">
        <f t="shared" ref="P110" si="44">+O110-M110</f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2023</v>
      </c>
      <c r="D111" s="374">
        <f>IF(F110+SUM(E$99:E110)=D$92,F110,D$92-SUM(E$99:E110))</f>
        <v>181055.0438983874</v>
      </c>
      <c r="E111" s="522">
        <f>IF(+J96&lt;F110,J96,D111)</f>
        <v>5662.295454545455</v>
      </c>
      <c r="F111" s="523">
        <f t="shared" ref="F111:F131" si="45">+D111-E111</f>
        <v>175392.74844384196</v>
      </c>
      <c r="G111" s="523">
        <f t="shared" ref="G111:G130" si="46">+(F111+D111)/2</f>
        <v>178223.8961711147</v>
      </c>
      <c r="H111" s="526">
        <f t="shared" ref="H111:H130" si="47">+J$94*G111+E111</f>
        <v>27648.896424566679</v>
      </c>
      <c r="I111" s="577">
        <f t="shared" ref="I111:I130" si="48">+J$95*G111+E111</f>
        <v>27648.896424566679</v>
      </c>
      <c r="J111" s="514">
        <f t="shared" si="29"/>
        <v>0</v>
      </c>
      <c r="K111" s="514"/>
      <c r="L111" s="525"/>
      <c r="M111" s="514">
        <f t="shared" si="31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2024</v>
      </c>
      <c r="D112" s="374">
        <f>IF(F111+SUM(E$99:E111)=D$92,F111,D$92-SUM(E$99:E111))</f>
        <v>175392.74844384196</v>
      </c>
      <c r="E112" s="522">
        <f>IF(+J96&lt;F111,J96,D112)</f>
        <v>5662.295454545455</v>
      </c>
      <c r="F112" s="523">
        <f t="shared" si="45"/>
        <v>169730.45298929652</v>
      </c>
      <c r="G112" s="523">
        <f t="shared" si="46"/>
        <v>172561.60071656923</v>
      </c>
      <c r="H112" s="526">
        <f t="shared" si="47"/>
        <v>26950.367027510252</v>
      </c>
      <c r="I112" s="577">
        <f t="shared" si="48"/>
        <v>26950.367027510252</v>
      </c>
      <c r="J112" s="514">
        <f t="shared" si="29"/>
        <v>0</v>
      </c>
      <c r="K112" s="514"/>
      <c r="L112" s="525"/>
      <c r="M112" s="514">
        <f t="shared" si="31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2025</v>
      </c>
      <c r="D113" s="374">
        <f>IF(F112+SUM(E$99:E112)=D$92,F112,D$92-SUM(E$99:E112))</f>
        <v>169730.45298929652</v>
      </c>
      <c r="E113" s="522">
        <f>IF(+J96&lt;F112,J96,D113)</f>
        <v>5662.295454545455</v>
      </c>
      <c r="F113" s="523">
        <f t="shared" si="45"/>
        <v>164068.15753475108</v>
      </c>
      <c r="G113" s="523">
        <f t="shared" si="46"/>
        <v>166899.30526202382</v>
      </c>
      <c r="H113" s="526">
        <f t="shared" si="47"/>
        <v>26251.837630453829</v>
      </c>
      <c r="I113" s="577">
        <f t="shared" si="48"/>
        <v>26251.837630453829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2026</v>
      </c>
      <c r="D114" s="374">
        <f>IF(F113+SUM(E$99:E113)=D$92,F113,D$92-SUM(E$99:E113))</f>
        <v>164068.15753475108</v>
      </c>
      <c r="E114" s="522">
        <f>IF(+J96&lt;F113,J96,D114)</f>
        <v>5662.295454545455</v>
      </c>
      <c r="F114" s="523">
        <f t="shared" si="45"/>
        <v>158405.86208020564</v>
      </c>
      <c r="G114" s="523">
        <f t="shared" si="46"/>
        <v>161237.00980747835</v>
      </c>
      <c r="H114" s="526">
        <f t="shared" si="47"/>
        <v>25553.308233397402</v>
      </c>
      <c r="I114" s="577">
        <f t="shared" si="48"/>
        <v>25553.308233397402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2027</v>
      </c>
      <c r="D115" s="374">
        <f>IF(F114+SUM(E$99:E114)=D$92,F114,D$92-SUM(E$99:E114))</f>
        <v>158405.86208020564</v>
      </c>
      <c r="E115" s="522">
        <f>IF(+J96&lt;F114,J96,D115)</f>
        <v>5662.295454545455</v>
      </c>
      <c r="F115" s="523">
        <f t="shared" si="45"/>
        <v>152743.5666256602</v>
      </c>
      <c r="G115" s="523">
        <f t="shared" si="46"/>
        <v>155574.71435293293</v>
      </c>
      <c r="H115" s="526">
        <f t="shared" si="47"/>
        <v>24854.778836340982</v>
      </c>
      <c r="I115" s="577">
        <f t="shared" si="48"/>
        <v>24854.778836340982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2028</v>
      </c>
      <c r="D116" s="374">
        <f>IF(F115+SUM(E$99:E115)=D$92,F115,D$92-SUM(E$99:E115))</f>
        <v>152743.5666256602</v>
      </c>
      <c r="E116" s="522">
        <f>IF(+J96&lt;F115,J96,D116)</f>
        <v>5662.295454545455</v>
      </c>
      <c r="F116" s="523">
        <f t="shared" si="45"/>
        <v>147081.27117111476</v>
      </c>
      <c r="G116" s="523">
        <f t="shared" si="46"/>
        <v>149912.41889838746</v>
      </c>
      <c r="H116" s="526">
        <f t="shared" si="47"/>
        <v>24156.249439284555</v>
      </c>
      <c r="I116" s="577">
        <f t="shared" si="48"/>
        <v>24156.249439284555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2029</v>
      </c>
      <c r="D117" s="374">
        <f>IF(F116+SUM(E$99:E116)=D$92,F116,D$92-SUM(E$99:E116))</f>
        <v>147081.27117111476</v>
      </c>
      <c r="E117" s="522">
        <f>IF(+J96&lt;F116,J96,D117)</f>
        <v>5662.295454545455</v>
      </c>
      <c r="F117" s="523">
        <f t="shared" si="45"/>
        <v>141418.97571656932</v>
      </c>
      <c r="G117" s="523">
        <f t="shared" si="46"/>
        <v>144250.12344384205</v>
      </c>
      <c r="H117" s="526">
        <f t="shared" si="47"/>
        <v>23457.720042228131</v>
      </c>
      <c r="I117" s="577">
        <f t="shared" si="48"/>
        <v>23457.720042228131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2030</v>
      </c>
      <c r="D118" s="374">
        <f>IF(F117+SUM(E$99:E117)=D$92,F117,D$92-SUM(E$99:E117))</f>
        <v>141418.97571656932</v>
      </c>
      <c r="E118" s="522">
        <f>IF(+J96&lt;F117,J96,D118)</f>
        <v>5662.295454545455</v>
      </c>
      <c r="F118" s="523">
        <f t="shared" si="45"/>
        <v>135756.68026202387</v>
      </c>
      <c r="G118" s="523">
        <f t="shared" si="46"/>
        <v>138587.82798929658</v>
      </c>
      <c r="H118" s="526">
        <f t="shared" si="47"/>
        <v>22759.190645171704</v>
      </c>
      <c r="I118" s="577">
        <f t="shared" si="48"/>
        <v>22759.190645171704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2031</v>
      </c>
      <c r="D119" s="374">
        <f>IF(F118+SUM(E$99:E118)=D$92,F118,D$92-SUM(E$99:E118))</f>
        <v>135756.68026202387</v>
      </c>
      <c r="E119" s="522">
        <f>IF(+J96&lt;F118,J96,D119)</f>
        <v>5662.295454545455</v>
      </c>
      <c r="F119" s="523">
        <f t="shared" si="45"/>
        <v>130094.38480747842</v>
      </c>
      <c r="G119" s="523">
        <f t="shared" si="46"/>
        <v>132925.53253475114</v>
      </c>
      <c r="H119" s="526">
        <f t="shared" si="47"/>
        <v>22060.661248115281</v>
      </c>
      <c r="I119" s="577">
        <f t="shared" si="48"/>
        <v>22060.661248115281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2032</v>
      </c>
      <c r="D120" s="374">
        <f>IF(F119+SUM(E$99:E119)=D$92,F119,D$92-SUM(E$99:E119))</f>
        <v>130094.38480747842</v>
      </c>
      <c r="E120" s="522">
        <f>IF(+J96&lt;F119,J96,D120)</f>
        <v>5662.295454545455</v>
      </c>
      <c r="F120" s="523">
        <f t="shared" si="45"/>
        <v>124432.08935293296</v>
      </c>
      <c r="G120" s="523">
        <f t="shared" si="46"/>
        <v>127263.2370802057</v>
      </c>
      <c r="H120" s="526">
        <f t="shared" si="47"/>
        <v>21362.131851058853</v>
      </c>
      <c r="I120" s="577">
        <f t="shared" si="48"/>
        <v>21362.131851058853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2033</v>
      </c>
      <c r="D121" s="374">
        <f>IF(F120+SUM(E$99:E120)=D$92,F120,D$92-SUM(E$99:E120))</f>
        <v>124432.08935293296</v>
      </c>
      <c r="E121" s="522">
        <f>IF(+J96&lt;F120,J96,D121)</f>
        <v>5662.295454545455</v>
      </c>
      <c r="F121" s="523">
        <f t="shared" si="45"/>
        <v>118769.79389838751</v>
      </c>
      <c r="G121" s="523">
        <f t="shared" si="46"/>
        <v>121600.94162566023</v>
      </c>
      <c r="H121" s="526">
        <f t="shared" si="47"/>
        <v>20663.602454002426</v>
      </c>
      <c r="I121" s="577">
        <f t="shared" si="48"/>
        <v>20663.602454002426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2034</v>
      </c>
      <c r="D122" s="374">
        <f>IF(F121+SUM(E$99:E121)=D$92,F121,D$92-SUM(E$99:E121))</f>
        <v>118769.79389838751</v>
      </c>
      <c r="E122" s="522">
        <f>IF(+J96&lt;F121,J96,D122)</f>
        <v>5662.295454545455</v>
      </c>
      <c r="F122" s="523">
        <f t="shared" si="45"/>
        <v>113107.49844384205</v>
      </c>
      <c r="G122" s="523">
        <f t="shared" si="46"/>
        <v>115938.64617111479</v>
      </c>
      <c r="H122" s="526">
        <f t="shared" si="47"/>
        <v>19965.073056946003</v>
      </c>
      <c r="I122" s="577">
        <f t="shared" si="48"/>
        <v>19965.073056946003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2035</v>
      </c>
      <c r="D123" s="374">
        <f>IF(F122+SUM(E$99:E122)=D$92,F122,D$92-SUM(E$99:E122))</f>
        <v>113107.49844384205</v>
      </c>
      <c r="E123" s="522">
        <f>IF(+J96&lt;F122,J96,D123)</f>
        <v>5662.295454545455</v>
      </c>
      <c r="F123" s="523">
        <f t="shared" si="45"/>
        <v>107445.20298929659</v>
      </c>
      <c r="G123" s="523">
        <f t="shared" si="46"/>
        <v>110276.35071656932</v>
      </c>
      <c r="H123" s="526">
        <f t="shared" si="47"/>
        <v>19266.543659889572</v>
      </c>
      <c r="I123" s="577">
        <f t="shared" si="48"/>
        <v>19266.543659889572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2036</v>
      </c>
      <c r="D124" s="374">
        <f>IF(F123+SUM(E$99:E123)=D$92,F123,D$92-SUM(E$99:E123))</f>
        <v>107445.20298929659</v>
      </c>
      <c r="E124" s="522">
        <f>IF(+J96&lt;F123,J96,D124)</f>
        <v>5662.295454545455</v>
      </c>
      <c r="F124" s="523">
        <f t="shared" si="45"/>
        <v>101782.90753475114</v>
      </c>
      <c r="G124" s="523">
        <f t="shared" si="46"/>
        <v>104614.05526202387</v>
      </c>
      <c r="H124" s="526">
        <f t="shared" si="47"/>
        <v>18568.014262833149</v>
      </c>
      <c r="I124" s="577">
        <f t="shared" si="48"/>
        <v>18568.014262833149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2037</v>
      </c>
      <c r="D125" s="374">
        <f>IF(F124+SUM(E$99:E124)=D$92,F124,D$92-SUM(E$99:E124))</f>
        <v>101782.90753475114</v>
      </c>
      <c r="E125" s="522">
        <f>IF(+J96&lt;F124,J96,D125)</f>
        <v>5662.295454545455</v>
      </c>
      <c r="F125" s="523">
        <f t="shared" si="45"/>
        <v>96120.612080205683</v>
      </c>
      <c r="G125" s="523">
        <f t="shared" si="46"/>
        <v>98951.759807478404</v>
      </c>
      <c r="H125" s="526">
        <f t="shared" si="47"/>
        <v>17869.484865776722</v>
      </c>
      <c r="I125" s="577">
        <f t="shared" si="48"/>
        <v>17869.484865776722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2038</v>
      </c>
      <c r="D126" s="374">
        <f>IF(F125+SUM(E$99:E125)=D$92,F125,D$92-SUM(E$99:E125))</f>
        <v>96120.612080205683</v>
      </c>
      <c r="E126" s="522">
        <f>IF(+J96&lt;F125,J96,D126)</f>
        <v>5662.295454545455</v>
      </c>
      <c r="F126" s="523">
        <f t="shared" si="45"/>
        <v>90458.316625660227</v>
      </c>
      <c r="G126" s="523">
        <f t="shared" si="46"/>
        <v>93289.464352932962</v>
      </c>
      <c r="H126" s="526">
        <f t="shared" si="47"/>
        <v>17170.955468720294</v>
      </c>
      <c r="I126" s="577">
        <f t="shared" si="48"/>
        <v>17170.955468720294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2039</v>
      </c>
      <c r="D127" s="374">
        <f>IF(F126+SUM(E$99:E126)=D$92,F126,D$92-SUM(E$99:E126))</f>
        <v>90458.316625660227</v>
      </c>
      <c r="E127" s="522">
        <f>IF(+J96&lt;F126,J96,D127)</f>
        <v>5662.295454545455</v>
      </c>
      <c r="F127" s="523">
        <f t="shared" si="45"/>
        <v>84796.021171114771</v>
      </c>
      <c r="G127" s="523">
        <f t="shared" si="46"/>
        <v>87627.168898387492</v>
      </c>
      <c r="H127" s="526">
        <f t="shared" si="47"/>
        <v>16472.426071663867</v>
      </c>
      <c r="I127" s="577">
        <f t="shared" si="48"/>
        <v>16472.426071663867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2040</v>
      </c>
      <c r="D128" s="374">
        <f>IF(F127+SUM(E$99:E127)=D$92,F127,D$92-SUM(E$99:E127))</f>
        <v>84796.021171114771</v>
      </c>
      <c r="E128" s="522">
        <f>IF(+J96&lt;F127,J96,D128)</f>
        <v>5662.295454545455</v>
      </c>
      <c r="F128" s="523">
        <f t="shared" si="45"/>
        <v>79133.725716569315</v>
      </c>
      <c r="G128" s="523">
        <f t="shared" si="46"/>
        <v>81964.873443842051</v>
      </c>
      <c r="H128" s="526">
        <f t="shared" si="47"/>
        <v>15773.896674607444</v>
      </c>
      <c r="I128" s="577">
        <f t="shared" si="48"/>
        <v>15773.896674607444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2041</v>
      </c>
      <c r="D129" s="374">
        <f>IF(F128+SUM(E$99:E128)=D$92,F128,D$92-SUM(E$99:E128))</f>
        <v>79133.725716569315</v>
      </c>
      <c r="E129" s="522">
        <f>IF(+J96&lt;F128,J96,D129)</f>
        <v>5662.295454545455</v>
      </c>
      <c r="F129" s="523">
        <f t="shared" si="45"/>
        <v>73471.43026202386</v>
      </c>
      <c r="G129" s="523">
        <f t="shared" si="46"/>
        <v>76302.57798929658</v>
      </c>
      <c r="H129" s="526">
        <f t="shared" si="47"/>
        <v>15075.367277551013</v>
      </c>
      <c r="I129" s="577">
        <f t="shared" si="48"/>
        <v>15075.367277551013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2042</v>
      </c>
      <c r="D130" s="374">
        <f>IF(F129+SUM(E$99:E129)=D$92,F129,D$92-SUM(E$99:E129))</f>
        <v>73471.43026202386</v>
      </c>
      <c r="E130" s="522">
        <f>IF(+J96&lt;F129,J96,D130)</f>
        <v>5662.295454545455</v>
      </c>
      <c r="F130" s="523">
        <f t="shared" si="45"/>
        <v>67809.134807478404</v>
      </c>
      <c r="G130" s="523">
        <f t="shared" si="46"/>
        <v>70640.282534751139</v>
      </c>
      <c r="H130" s="526">
        <f t="shared" si="47"/>
        <v>14376.83788049459</v>
      </c>
      <c r="I130" s="577">
        <f t="shared" si="48"/>
        <v>14376.83788049459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2043</v>
      </c>
      <c r="D131" s="374">
        <f>IF(F130+SUM(E$99:E130)=D$92,F130,D$92-SUM(E$99:E130))</f>
        <v>67809.134807478404</v>
      </c>
      <c r="E131" s="522">
        <f>IF(+J96&lt;F130,J96,D131)</f>
        <v>5662.295454545455</v>
      </c>
      <c r="F131" s="523">
        <f t="shared" si="45"/>
        <v>62146.839352932948</v>
      </c>
      <c r="G131" s="523">
        <f t="shared" ref="G131:G154" si="49">+(F131+D131)/2</f>
        <v>64977.987080205676</v>
      </c>
      <c r="H131" s="526">
        <f t="shared" ref="H131:H154" si="50">+J$94*G131+E131</f>
        <v>13678.308483438163</v>
      </c>
      <c r="I131" s="577">
        <f t="shared" ref="I131:I154" si="51">+J$95*G131+E131</f>
        <v>13678.308483438163</v>
      </c>
      <c r="J131" s="514">
        <f t="shared" ref="J131:J154" si="52">+I131-H131</f>
        <v>0</v>
      </c>
      <c r="K131" s="514"/>
      <c r="L131" s="525"/>
      <c r="M131" s="514">
        <f t="shared" ref="M131:M154" si="53">IF(L131&lt;&gt;0,+H131-L131,0)</f>
        <v>0</v>
      </c>
      <c r="N131" s="525"/>
      <c r="O131" s="514">
        <f t="shared" ref="O131:O154" si="54">IF(N131&lt;&gt;0,+I131-N131,0)</f>
        <v>0</v>
      </c>
      <c r="P131" s="514">
        <f t="shared" ref="P131:P154" si="55">+O131-M131</f>
        <v>0</v>
      </c>
      <c r="Q131" s="269"/>
    </row>
    <row r="132" spans="2:17" ht="12.5">
      <c r="B132" s="195" t="str">
        <f t="shared" ref="B132:B154" si="56">IF(D132=F131,"","IU")</f>
        <v/>
      </c>
      <c r="C132" s="507">
        <f>IF(D93="","-",+C131+1)</f>
        <v>2044</v>
      </c>
      <c r="D132" s="374">
        <f>IF(F131+SUM(E$99:E131)=D$92,F131,D$92-SUM(E$99:E131))</f>
        <v>62146.839352932948</v>
      </c>
      <c r="E132" s="522">
        <f>IF(+J96&lt;F131,J96,D132)</f>
        <v>5662.295454545455</v>
      </c>
      <c r="F132" s="523">
        <f t="shared" ref="F132:F154" si="57">+D132-E132</f>
        <v>56484.543898387492</v>
      </c>
      <c r="G132" s="523">
        <f t="shared" si="49"/>
        <v>59315.69162566022</v>
      </c>
      <c r="H132" s="526">
        <f t="shared" si="50"/>
        <v>12979.779086381735</v>
      </c>
      <c r="I132" s="577">
        <f t="shared" si="51"/>
        <v>12979.779086381735</v>
      </c>
      <c r="J132" s="514">
        <f t="shared" si="52"/>
        <v>0</v>
      </c>
      <c r="K132" s="514"/>
      <c r="L132" s="525"/>
      <c r="M132" s="514">
        <f t="shared" si="53"/>
        <v>0</v>
      </c>
      <c r="N132" s="525"/>
      <c r="O132" s="514">
        <f t="shared" si="54"/>
        <v>0</v>
      </c>
      <c r="P132" s="514">
        <f t="shared" si="55"/>
        <v>0</v>
      </c>
      <c r="Q132" s="269"/>
    </row>
    <row r="133" spans="2:17" ht="12.5">
      <c r="B133" s="195" t="str">
        <f t="shared" si="56"/>
        <v/>
      </c>
      <c r="C133" s="507">
        <f>IF(D93="","-",+C132+1)</f>
        <v>2045</v>
      </c>
      <c r="D133" s="374">
        <f>IF(F132+SUM(E$99:E132)=D$92,F132,D$92-SUM(E$99:E132))</f>
        <v>56484.543898387492</v>
      </c>
      <c r="E133" s="522">
        <f>IF(+J96&lt;F132,J96,D133)</f>
        <v>5662.295454545455</v>
      </c>
      <c r="F133" s="523">
        <f t="shared" si="57"/>
        <v>50822.248443842036</v>
      </c>
      <c r="G133" s="523">
        <f t="shared" si="49"/>
        <v>53653.396171114764</v>
      </c>
      <c r="H133" s="526">
        <f t="shared" si="50"/>
        <v>12281.24968932531</v>
      </c>
      <c r="I133" s="577">
        <f t="shared" si="51"/>
        <v>12281.24968932531</v>
      </c>
      <c r="J133" s="514">
        <f t="shared" si="52"/>
        <v>0</v>
      </c>
      <c r="K133" s="514"/>
      <c r="L133" s="525"/>
      <c r="M133" s="514">
        <f t="shared" si="53"/>
        <v>0</v>
      </c>
      <c r="N133" s="525"/>
      <c r="O133" s="514">
        <f t="shared" si="54"/>
        <v>0</v>
      </c>
      <c r="P133" s="514">
        <f t="shared" si="55"/>
        <v>0</v>
      </c>
      <c r="Q133" s="269"/>
    </row>
    <row r="134" spans="2:17" ht="12.5">
      <c r="B134" s="195" t="str">
        <f t="shared" si="56"/>
        <v/>
      </c>
      <c r="C134" s="507">
        <f>IF(D93="","-",+C133+1)</f>
        <v>2046</v>
      </c>
      <c r="D134" s="374">
        <f>IF(F133+SUM(E$99:E133)=D$92,F133,D$92-SUM(E$99:E133))</f>
        <v>50822.248443842036</v>
      </c>
      <c r="E134" s="522">
        <f>IF(+J96&lt;F133,J96,D134)</f>
        <v>5662.295454545455</v>
      </c>
      <c r="F134" s="523">
        <f t="shared" si="57"/>
        <v>45159.95298929658</v>
      </c>
      <c r="G134" s="523">
        <f t="shared" si="49"/>
        <v>47991.100716569308</v>
      </c>
      <c r="H134" s="526">
        <f t="shared" si="50"/>
        <v>11582.720292268885</v>
      </c>
      <c r="I134" s="577">
        <f t="shared" si="51"/>
        <v>11582.720292268885</v>
      </c>
      <c r="J134" s="514">
        <f t="shared" si="52"/>
        <v>0</v>
      </c>
      <c r="K134" s="514"/>
      <c r="L134" s="525"/>
      <c r="M134" s="514">
        <f t="shared" si="53"/>
        <v>0</v>
      </c>
      <c r="N134" s="525"/>
      <c r="O134" s="514">
        <f t="shared" si="54"/>
        <v>0</v>
      </c>
      <c r="P134" s="514">
        <f t="shared" si="55"/>
        <v>0</v>
      </c>
      <c r="Q134" s="269"/>
    </row>
    <row r="135" spans="2:17" ht="12.5">
      <c r="B135" s="195" t="str">
        <f t="shared" si="56"/>
        <v/>
      </c>
      <c r="C135" s="507">
        <f>IF(D93="","-",+C134+1)</f>
        <v>2047</v>
      </c>
      <c r="D135" s="374">
        <f>IF(F134+SUM(E$99:E134)=D$92,F134,D$92-SUM(E$99:E134))</f>
        <v>45159.95298929658</v>
      </c>
      <c r="E135" s="522">
        <f>IF(+J96&lt;F134,J96,D135)</f>
        <v>5662.295454545455</v>
      </c>
      <c r="F135" s="523">
        <f t="shared" si="57"/>
        <v>39497.657534751124</v>
      </c>
      <c r="G135" s="523">
        <f t="shared" si="49"/>
        <v>42328.805262023852</v>
      </c>
      <c r="H135" s="526">
        <f t="shared" si="50"/>
        <v>10884.190895212458</v>
      </c>
      <c r="I135" s="577">
        <f t="shared" si="51"/>
        <v>10884.190895212458</v>
      </c>
      <c r="J135" s="514">
        <f t="shared" si="52"/>
        <v>0</v>
      </c>
      <c r="K135" s="514"/>
      <c r="L135" s="525"/>
      <c r="M135" s="514">
        <f t="shared" si="53"/>
        <v>0</v>
      </c>
      <c r="N135" s="525"/>
      <c r="O135" s="514">
        <f t="shared" si="54"/>
        <v>0</v>
      </c>
      <c r="P135" s="514">
        <f t="shared" si="55"/>
        <v>0</v>
      </c>
      <c r="Q135" s="269"/>
    </row>
    <row r="136" spans="2:17" ht="12.5">
      <c r="B136" s="195" t="str">
        <f t="shared" si="56"/>
        <v/>
      </c>
      <c r="C136" s="507">
        <f>IF(D93="","-",+C135+1)</f>
        <v>2048</v>
      </c>
      <c r="D136" s="374">
        <f>IF(F135+SUM(E$99:E135)=D$92,F135,D$92-SUM(E$99:E135))</f>
        <v>39497.657534751124</v>
      </c>
      <c r="E136" s="522">
        <f>IF(+J96&lt;F135,J96,D136)</f>
        <v>5662.295454545455</v>
      </c>
      <c r="F136" s="523">
        <f t="shared" si="57"/>
        <v>33835.362080205668</v>
      </c>
      <c r="G136" s="523">
        <f t="shared" si="49"/>
        <v>36666.509807478396</v>
      </c>
      <c r="H136" s="526">
        <f t="shared" si="50"/>
        <v>10185.661498156031</v>
      </c>
      <c r="I136" s="577">
        <f t="shared" si="51"/>
        <v>10185.661498156031</v>
      </c>
      <c r="J136" s="514">
        <f t="shared" si="52"/>
        <v>0</v>
      </c>
      <c r="K136" s="514"/>
      <c r="L136" s="525"/>
      <c r="M136" s="514">
        <f t="shared" si="53"/>
        <v>0</v>
      </c>
      <c r="N136" s="525"/>
      <c r="O136" s="514">
        <f t="shared" si="54"/>
        <v>0</v>
      </c>
      <c r="P136" s="514">
        <f t="shared" si="55"/>
        <v>0</v>
      </c>
      <c r="Q136" s="269"/>
    </row>
    <row r="137" spans="2:17" ht="12.5">
      <c r="B137" s="195" t="str">
        <f t="shared" si="56"/>
        <v/>
      </c>
      <c r="C137" s="507">
        <f>IF(D93="","-",+C136+1)</f>
        <v>2049</v>
      </c>
      <c r="D137" s="374">
        <f>IF(F136+SUM(E$99:E136)=D$92,F136,D$92-SUM(E$99:E136))</f>
        <v>33835.362080205668</v>
      </c>
      <c r="E137" s="522">
        <f>IF(+J96&lt;F136,J96,D137)</f>
        <v>5662.295454545455</v>
      </c>
      <c r="F137" s="523">
        <f t="shared" si="57"/>
        <v>28173.066625660213</v>
      </c>
      <c r="G137" s="523">
        <f t="shared" si="49"/>
        <v>31004.214352932941</v>
      </c>
      <c r="H137" s="526">
        <f t="shared" si="50"/>
        <v>9487.1321010996053</v>
      </c>
      <c r="I137" s="577">
        <f t="shared" si="51"/>
        <v>9487.1321010996053</v>
      </c>
      <c r="J137" s="514">
        <f t="shared" si="52"/>
        <v>0</v>
      </c>
      <c r="K137" s="514"/>
      <c r="L137" s="525"/>
      <c r="M137" s="514">
        <f t="shared" si="53"/>
        <v>0</v>
      </c>
      <c r="N137" s="525"/>
      <c r="O137" s="514">
        <f t="shared" si="54"/>
        <v>0</v>
      </c>
      <c r="P137" s="514">
        <f t="shared" si="55"/>
        <v>0</v>
      </c>
      <c r="Q137" s="269"/>
    </row>
    <row r="138" spans="2:17" ht="12.5">
      <c r="B138" s="195" t="str">
        <f t="shared" si="56"/>
        <v/>
      </c>
      <c r="C138" s="507">
        <f>IF(D93="","-",+C137+1)</f>
        <v>2050</v>
      </c>
      <c r="D138" s="374">
        <f>IF(F137+SUM(E$99:E137)=D$92,F137,D$92-SUM(E$99:E137))</f>
        <v>28173.066625660213</v>
      </c>
      <c r="E138" s="522">
        <f>IF(+J96&lt;F137,J96,D138)</f>
        <v>5662.295454545455</v>
      </c>
      <c r="F138" s="523">
        <f t="shared" si="57"/>
        <v>22510.771171114757</v>
      </c>
      <c r="G138" s="523">
        <f t="shared" si="49"/>
        <v>25341.918898387485</v>
      </c>
      <c r="H138" s="526">
        <f t="shared" si="50"/>
        <v>8788.6027040431782</v>
      </c>
      <c r="I138" s="577">
        <f t="shared" si="51"/>
        <v>8788.6027040431782</v>
      </c>
      <c r="J138" s="514">
        <f t="shared" si="52"/>
        <v>0</v>
      </c>
      <c r="K138" s="514"/>
      <c r="L138" s="525"/>
      <c r="M138" s="514">
        <f t="shared" si="53"/>
        <v>0</v>
      </c>
      <c r="N138" s="525"/>
      <c r="O138" s="514">
        <f t="shared" si="54"/>
        <v>0</v>
      </c>
      <c r="P138" s="514">
        <f t="shared" si="55"/>
        <v>0</v>
      </c>
      <c r="Q138" s="269"/>
    </row>
    <row r="139" spans="2:17" ht="12.5">
      <c r="B139" s="195" t="str">
        <f t="shared" si="56"/>
        <v/>
      </c>
      <c r="C139" s="507">
        <f>IF(D93="","-",+C138+1)</f>
        <v>2051</v>
      </c>
      <c r="D139" s="374">
        <f>IF(F138+SUM(E$99:E138)=D$92,F138,D$92-SUM(E$99:E138))</f>
        <v>22510.771171114757</v>
      </c>
      <c r="E139" s="522">
        <f>IF(+J96&lt;F138,J96,D139)</f>
        <v>5662.295454545455</v>
      </c>
      <c r="F139" s="523">
        <f t="shared" si="57"/>
        <v>16848.475716569301</v>
      </c>
      <c r="G139" s="523">
        <f t="shared" si="49"/>
        <v>19679.623443842029</v>
      </c>
      <c r="H139" s="526">
        <f t="shared" si="50"/>
        <v>8090.073306986752</v>
      </c>
      <c r="I139" s="577">
        <f t="shared" si="51"/>
        <v>8090.073306986752</v>
      </c>
      <c r="J139" s="514">
        <f t="shared" si="52"/>
        <v>0</v>
      </c>
      <c r="K139" s="514"/>
      <c r="L139" s="525"/>
      <c r="M139" s="514">
        <f t="shared" si="53"/>
        <v>0</v>
      </c>
      <c r="N139" s="525"/>
      <c r="O139" s="514">
        <f t="shared" si="54"/>
        <v>0</v>
      </c>
      <c r="P139" s="514">
        <f t="shared" si="55"/>
        <v>0</v>
      </c>
      <c r="Q139" s="269"/>
    </row>
    <row r="140" spans="2:17" ht="12.5">
      <c r="B140" s="195" t="str">
        <f t="shared" si="56"/>
        <v/>
      </c>
      <c r="C140" s="507">
        <f>IF(D93="","-",+C139+1)</f>
        <v>2052</v>
      </c>
      <c r="D140" s="374">
        <f>IF(F139+SUM(E$99:E139)=D$92,F139,D$92-SUM(E$99:E139))</f>
        <v>16848.475716569301</v>
      </c>
      <c r="E140" s="522">
        <f>IF(+J96&lt;F139,J96,D140)</f>
        <v>5662.295454545455</v>
      </c>
      <c r="F140" s="523">
        <f t="shared" si="57"/>
        <v>11186.180262023845</v>
      </c>
      <c r="G140" s="523">
        <f t="shared" si="49"/>
        <v>14017.327989296573</v>
      </c>
      <c r="H140" s="526">
        <f t="shared" si="50"/>
        <v>7391.5439099303258</v>
      </c>
      <c r="I140" s="577">
        <f t="shared" si="51"/>
        <v>7391.5439099303258</v>
      </c>
      <c r="J140" s="514">
        <f t="shared" si="52"/>
        <v>0</v>
      </c>
      <c r="K140" s="514"/>
      <c r="L140" s="525"/>
      <c r="M140" s="514">
        <f t="shared" si="53"/>
        <v>0</v>
      </c>
      <c r="N140" s="525"/>
      <c r="O140" s="514">
        <f t="shared" si="54"/>
        <v>0</v>
      </c>
      <c r="P140" s="514">
        <f t="shared" si="55"/>
        <v>0</v>
      </c>
      <c r="Q140" s="269"/>
    </row>
    <row r="141" spans="2:17" ht="12.5">
      <c r="B141" s="195" t="str">
        <f t="shared" si="56"/>
        <v/>
      </c>
      <c r="C141" s="507">
        <f>IF(D93="","-",+C140+1)</f>
        <v>2053</v>
      </c>
      <c r="D141" s="374">
        <f>IF(F140+SUM(E$99:E140)=D$92,F140,D$92-SUM(E$99:E140))</f>
        <v>11186.180262023845</v>
      </c>
      <c r="E141" s="522">
        <f>IF(+J96&lt;F140,J96,D141)</f>
        <v>5662.295454545455</v>
      </c>
      <c r="F141" s="523">
        <f t="shared" si="57"/>
        <v>5523.88480747839</v>
      </c>
      <c r="G141" s="523">
        <f t="shared" si="49"/>
        <v>8355.0325347511171</v>
      </c>
      <c r="H141" s="526">
        <f t="shared" si="50"/>
        <v>6693.0145128738995</v>
      </c>
      <c r="I141" s="577">
        <f t="shared" si="51"/>
        <v>6693.0145128738995</v>
      </c>
      <c r="J141" s="514">
        <f t="shared" si="52"/>
        <v>0</v>
      </c>
      <c r="K141" s="514"/>
      <c r="L141" s="525"/>
      <c r="M141" s="514">
        <f t="shared" si="53"/>
        <v>0</v>
      </c>
      <c r="N141" s="525"/>
      <c r="O141" s="514">
        <f t="shared" si="54"/>
        <v>0</v>
      </c>
      <c r="P141" s="514">
        <f t="shared" si="55"/>
        <v>0</v>
      </c>
      <c r="Q141" s="269"/>
    </row>
    <row r="142" spans="2:17" ht="12.5">
      <c r="B142" s="195" t="str">
        <f t="shared" si="56"/>
        <v/>
      </c>
      <c r="C142" s="507">
        <f>IF(D93="","-",+C141+1)</f>
        <v>2054</v>
      </c>
      <c r="D142" s="374">
        <f>IF(F141+SUM(E$99:E141)=D$92,F141,D$92-SUM(E$99:E141))</f>
        <v>5523.88480747839</v>
      </c>
      <c r="E142" s="522">
        <f>IF(+J96&lt;F141,J96,D142)</f>
        <v>5523.88480747839</v>
      </c>
      <c r="F142" s="523">
        <f t="shared" si="57"/>
        <v>0</v>
      </c>
      <c r="G142" s="523">
        <f t="shared" si="49"/>
        <v>2761.942403739195</v>
      </c>
      <c r="H142" s="526">
        <f t="shared" si="50"/>
        <v>5864.6119873785055</v>
      </c>
      <c r="I142" s="577">
        <f t="shared" si="51"/>
        <v>5864.6119873785055</v>
      </c>
      <c r="J142" s="514">
        <f t="shared" si="52"/>
        <v>0</v>
      </c>
      <c r="K142" s="514"/>
      <c r="L142" s="525"/>
      <c r="M142" s="514">
        <f t="shared" si="53"/>
        <v>0</v>
      </c>
      <c r="N142" s="525"/>
      <c r="O142" s="514">
        <f t="shared" si="54"/>
        <v>0</v>
      </c>
      <c r="P142" s="514">
        <f t="shared" si="55"/>
        <v>0</v>
      </c>
      <c r="Q142" s="269"/>
    </row>
    <row r="143" spans="2:17" ht="12.5">
      <c r="B143" s="195" t="str">
        <f t="shared" si="56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7"/>
        <v>0</v>
      </c>
      <c r="G143" s="523">
        <f t="shared" si="49"/>
        <v>0</v>
      </c>
      <c r="H143" s="526">
        <f t="shared" si="50"/>
        <v>0</v>
      </c>
      <c r="I143" s="577">
        <f t="shared" si="51"/>
        <v>0</v>
      </c>
      <c r="J143" s="514">
        <f t="shared" si="52"/>
        <v>0</v>
      </c>
      <c r="K143" s="514"/>
      <c r="L143" s="525"/>
      <c r="M143" s="514">
        <f t="shared" si="53"/>
        <v>0</v>
      </c>
      <c r="N143" s="525"/>
      <c r="O143" s="514">
        <f t="shared" si="54"/>
        <v>0</v>
      </c>
      <c r="P143" s="514">
        <f t="shared" si="55"/>
        <v>0</v>
      </c>
      <c r="Q143" s="269"/>
    </row>
    <row r="144" spans="2:17" ht="12.5">
      <c r="B144" s="195" t="str">
        <f t="shared" si="56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7"/>
        <v>0</v>
      </c>
      <c r="G144" s="523">
        <f t="shared" si="49"/>
        <v>0</v>
      </c>
      <c r="H144" s="526">
        <f t="shared" si="50"/>
        <v>0</v>
      </c>
      <c r="I144" s="577">
        <f t="shared" si="51"/>
        <v>0</v>
      </c>
      <c r="J144" s="514">
        <f t="shared" si="52"/>
        <v>0</v>
      </c>
      <c r="K144" s="514"/>
      <c r="L144" s="525"/>
      <c r="M144" s="514">
        <f t="shared" si="53"/>
        <v>0</v>
      </c>
      <c r="N144" s="525"/>
      <c r="O144" s="514">
        <f t="shared" si="54"/>
        <v>0</v>
      </c>
      <c r="P144" s="514">
        <f t="shared" si="55"/>
        <v>0</v>
      </c>
      <c r="Q144" s="269"/>
    </row>
    <row r="145" spans="2:17" ht="12.5">
      <c r="B145" s="195" t="str">
        <f t="shared" si="56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7"/>
        <v>0</v>
      </c>
      <c r="G145" s="523">
        <f t="shared" si="49"/>
        <v>0</v>
      </c>
      <c r="H145" s="526">
        <f t="shared" si="50"/>
        <v>0</v>
      </c>
      <c r="I145" s="577">
        <f t="shared" si="51"/>
        <v>0</v>
      </c>
      <c r="J145" s="514">
        <f t="shared" si="52"/>
        <v>0</v>
      </c>
      <c r="K145" s="514"/>
      <c r="L145" s="525"/>
      <c r="M145" s="514">
        <f t="shared" si="53"/>
        <v>0</v>
      </c>
      <c r="N145" s="525"/>
      <c r="O145" s="514">
        <f t="shared" si="54"/>
        <v>0</v>
      </c>
      <c r="P145" s="514">
        <f t="shared" si="55"/>
        <v>0</v>
      </c>
      <c r="Q145" s="269"/>
    </row>
    <row r="146" spans="2:17" ht="12.5">
      <c r="B146" s="195" t="str">
        <f t="shared" si="56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7"/>
        <v>0</v>
      </c>
      <c r="G146" s="523">
        <f t="shared" si="49"/>
        <v>0</v>
      </c>
      <c r="H146" s="526">
        <f t="shared" si="50"/>
        <v>0</v>
      </c>
      <c r="I146" s="577">
        <f t="shared" si="51"/>
        <v>0</v>
      </c>
      <c r="J146" s="514">
        <f t="shared" si="52"/>
        <v>0</v>
      </c>
      <c r="K146" s="514"/>
      <c r="L146" s="525"/>
      <c r="M146" s="514">
        <f t="shared" si="53"/>
        <v>0</v>
      </c>
      <c r="N146" s="525"/>
      <c r="O146" s="514">
        <f t="shared" si="54"/>
        <v>0</v>
      </c>
      <c r="P146" s="514">
        <f t="shared" si="55"/>
        <v>0</v>
      </c>
      <c r="Q146" s="269"/>
    </row>
    <row r="147" spans="2:17" ht="12.5">
      <c r="B147" s="195" t="str">
        <f t="shared" si="56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7"/>
        <v>0</v>
      </c>
      <c r="G147" s="523">
        <f t="shared" si="49"/>
        <v>0</v>
      </c>
      <c r="H147" s="526">
        <f t="shared" si="50"/>
        <v>0</v>
      </c>
      <c r="I147" s="577">
        <f t="shared" si="51"/>
        <v>0</v>
      </c>
      <c r="J147" s="514">
        <f t="shared" si="52"/>
        <v>0</v>
      </c>
      <c r="K147" s="514"/>
      <c r="L147" s="525"/>
      <c r="M147" s="514">
        <f t="shared" si="53"/>
        <v>0</v>
      </c>
      <c r="N147" s="525"/>
      <c r="O147" s="514">
        <f t="shared" si="54"/>
        <v>0</v>
      </c>
      <c r="P147" s="514">
        <f t="shared" si="55"/>
        <v>0</v>
      </c>
      <c r="Q147" s="269"/>
    </row>
    <row r="148" spans="2:17" ht="12.5">
      <c r="B148" s="195" t="str">
        <f t="shared" si="56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7"/>
        <v>0</v>
      </c>
      <c r="G148" s="523">
        <f t="shared" si="49"/>
        <v>0</v>
      </c>
      <c r="H148" s="526">
        <f t="shared" si="50"/>
        <v>0</v>
      </c>
      <c r="I148" s="577">
        <f t="shared" si="51"/>
        <v>0</v>
      </c>
      <c r="J148" s="514">
        <f t="shared" si="52"/>
        <v>0</v>
      </c>
      <c r="K148" s="514"/>
      <c r="L148" s="525"/>
      <c r="M148" s="514">
        <f t="shared" si="53"/>
        <v>0</v>
      </c>
      <c r="N148" s="525"/>
      <c r="O148" s="514">
        <f t="shared" si="54"/>
        <v>0</v>
      </c>
      <c r="P148" s="514">
        <f t="shared" si="55"/>
        <v>0</v>
      </c>
      <c r="Q148" s="269"/>
    </row>
    <row r="149" spans="2:17" ht="12.5">
      <c r="B149" s="195" t="str">
        <f t="shared" si="56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7"/>
        <v>0</v>
      </c>
      <c r="G149" s="523">
        <f t="shared" si="49"/>
        <v>0</v>
      </c>
      <c r="H149" s="526">
        <f t="shared" si="50"/>
        <v>0</v>
      </c>
      <c r="I149" s="577">
        <f t="shared" si="51"/>
        <v>0</v>
      </c>
      <c r="J149" s="514">
        <f t="shared" si="52"/>
        <v>0</v>
      </c>
      <c r="K149" s="514"/>
      <c r="L149" s="525"/>
      <c r="M149" s="514">
        <f t="shared" si="53"/>
        <v>0</v>
      </c>
      <c r="N149" s="525"/>
      <c r="O149" s="514">
        <f t="shared" si="54"/>
        <v>0</v>
      </c>
      <c r="P149" s="514">
        <f t="shared" si="55"/>
        <v>0</v>
      </c>
      <c r="Q149" s="269"/>
    </row>
    <row r="150" spans="2:17" ht="12.5">
      <c r="B150" s="195" t="str">
        <f t="shared" si="56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7"/>
        <v>0</v>
      </c>
      <c r="G150" s="523">
        <f t="shared" si="49"/>
        <v>0</v>
      </c>
      <c r="H150" s="526">
        <f t="shared" si="50"/>
        <v>0</v>
      </c>
      <c r="I150" s="577">
        <f t="shared" si="51"/>
        <v>0</v>
      </c>
      <c r="J150" s="514">
        <f t="shared" si="52"/>
        <v>0</v>
      </c>
      <c r="K150" s="514"/>
      <c r="L150" s="525"/>
      <c r="M150" s="514">
        <f t="shared" si="53"/>
        <v>0</v>
      </c>
      <c r="N150" s="525"/>
      <c r="O150" s="514">
        <f t="shared" si="54"/>
        <v>0</v>
      </c>
      <c r="P150" s="514">
        <f t="shared" si="55"/>
        <v>0</v>
      </c>
      <c r="Q150" s="269"/>
    </row>
    <row r="151" spans="2:17" ht="12.5">
      <c r="B151" s="195" t="str">
        <f t="shared" si="56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7"/>
        <v>0</v>
      </c>
      <c r="G151" s="523">
        <f t="shared" si="49"/>
        <v>0</v>
      </c>
      <c r="H151" s="526">
        <f t="shared" si="50"/>
        <v>0</v>
      </c>
      <c r="I151" s="577">
        <f t="shared" si="51"/>
        <v>0</v>
      </c>
      <c r="J151" s="514">
        <f t="shared" si="52"/>
        <v>0</v>
      </c>
      <c r="K151" s="514"/>
      <c r="L151" s="525"/>
      <c r="M151" s="514">
        <f t="shared" si="53"/>
        <v>0</v>
      </c>
      <c r="N151" s="525"/>
      <c r="O151" s="514">
        <f t="shared" si="54"/>
        <v>0</v>
      </c>
      <c r="P151" s="514">
        <f t="shared" si="55"/>
        <v>0</v>
      </c>
      <c r="Q151" s="269"/>
    </row>
    <row r="152" spans="2:17" ht="12.5">
      <c r="B152" s="195" t="str">
        <f t="shared" si="56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7"/>
        <v>0</v>
      </c>
      <c r="G152" s="523">
        <f t="shared" si="49"/>
        <v>0</v>
      </c>
      <c r="H152" s="526">
        <f t="shared" si="50"/>
        <v>0</v>
      </c>
      <c r="I152" s="577">
        <f t="shared" si="51"/>
        <v>0</v>
      </c>
      <c r="J152" s="514">
        <f t="shared" si="52"/>
        <v>0</v>
      </c>
      <c r="K152" s="514"/>
      <c r="L152" s="525"/>
      <c r="M152" s="514">
        <f t="shared" si="53"/>
        <v>0</v>
      </c>
      <c r="N152" s="525"/>
      <c r="O152" s="514">
        <f t="shared" si="54"/>
        <v>0</v>
      </c>
      <c r="P152" s="514">
        <f t="shared" si="55"/>
        <v>0</v>
      </c>
      <c r="Q152" s="269"/>
    </row>
    <row r="153" spans="2:17" ht="12.5">
      <c r="B153" s="195" t="str">
        <f t="shared" si="56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7"/>
        <v>0</v>
      </c>
      <c r="G153" s="523">
        <f t="shared" si="49"/>
        <v>0</v>
      </c>
      <c r="H153" s="526">
        <f t="shared" si="50"/>
        <v>0</v>
      </c>
      <c r="I153" s="577">
        <f t="shared" si="51"/>
        <v>0</v>
      </c>
      <c r="J153" s="514">
        <f t="shared" si="52"/>
        <v>0</v>
      </c>
      <c r="K153" s="514"/>
      <c r="L153" s="525"/>
      <c r="M153" s="514">
        <f t="shared" si="53"/>
        <v>0</v>
      </c>
      <c r="N153" s="525"/>
      <c r="O153" s="514">
        <f t="shared" si="54"/>
        <v>0</v>
      </c>
      <c r="P153" s="514">
        <f t="shared" si="55"/>
        <v>0</v>
      </c>
      <c r="Q153" s="269"/>
    </row>
    <row r="154" spans="2:17" ht="13" thickBot="1">
      <c r="B154" s="195" t="str">
        <f t="shared" si="56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7"/>
        <v>0</v>
      </c>
      <c r="G154" s="528">
        <f t="shared" si="49"/>
        <v>0</v>
      </c>
      <c r="H154" s="530">
        <f t="shared" si="50"/>
        <v>0</v>
      </c>
      <c r="I154" s="579">
        <f t="shared" si="51"/>
        <v>0</v>
      </c>
      <c r="J154" s="533">
        <f t="shared" si="52"/>
        <v>0</v>
      </c>
      <c r="K154" s="514"/>
      <c r="L154" s="532"/>
      <c r="M154" s="533">
        <f t="shared" si="53"/>
        <v>0</v>
      </c>
      <c r="N154" s="532"/>
      <c r="O154" s="533">
        <f t="shared" si="54"/>
        <v>0</v>
      </c>
      <c r="P154" s="533">
        <f t="shared" si="55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249140.99999999977</v>
      </c>
      <c r="F155" s="375"/>
      <c r="G155" s="375"/>
      <c r="H155" s="375">
        <f>SUM(H99:H154)</f>
        <v>915450.94806823728</v>
      </c>
      <c r="I155" s="375">
        <f>SUM(I99:I154)</f>
        <v>915450.94806823728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G101" zoomScale="90" zoomScaleNormal="90" zoomScaleSheetLayoutView="70" workbookViewId="0">
      <selection sqref="A1:K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83" t="str">
        <f>'SWE.WS.F.BPU.ATRR.Projected'!A1</f>
        <v xml:space="preserve">AEP West SPP Member Companies 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Q1" s="233"/>
      <c r="R1" s="233"/>
    </row>
    <row r="2" spans="1:19" ht="17.5">
      <c r="A2" s="683" t="str">
        <f>'SWE.WS.F.BPU.ATRR.Projected'!A2</f>
        <v>2023 Cost of Service Formula Rate Projected on 2023 FF1 Balances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Q2" s="267" t="s">
        <v>111</v>
      </c>
      <c r="R2" s="233"/>
    </row>
    <row r="3" spans="1:19" ht="18">
      <c r="A3" s="686" t="s">
        <v>126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Q3" s="233"/>
      <c r="R3" s="233"/>
    </row>
    <row r="4" spans="1:19" ht="17.5">
      <c r="A4" s="685" t="str">
        <f>"Based on a Carrying Charge Derived from ""Trued-Up"" "&amp;M16&amp;" Data"</f>
        <v>Based on a Carrying Charge Derived from "Trued-Up" 2023 Data</v>
      </c>
      <c r="B4" s="685"/>
      <c r="C4" s="685"/>
      <c r="D4" s="685"/>
      <c r="E4" s="685"/>
      <c r="F4" s="685"/>
      <c r="G4" s="685"/>
      <c r="H4" s="685"/>
      <c r="I4" s="685"/>
      <c r="J4" s="685"/>
      <c r="K4" s="685"/>
      <c r="Q4" s="233"/>
      <c r="R4" s="233"/>
    </row>
    <row r="5" spans="1:19" ht="18">
      <c r="A5" s="690" t="str">
        <f>'SWE.WS.F.BPU.ATRR.Projected'!A5</f>
        <v>SOUTHWESTERN ELECTRIC POWER COMPANY</v>
      </c>
      <c r="B5" s="691"/>
      <c r="C5" s="691"/>
      <c r="D5" s="691"/>
      <c r="E5" s="691"/>
      <c r="F5" s="691"/>
      <c r="G5" s="691"/>
      <c r="H5" s="691"/>
      <c r="I5" s="691"/>
      <c r="J5" s="691"/>
      <c r="K5" s="691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80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1"/>
      <c r="E8" s="681"/>
      <c r="F8" s="681"/>
      <c r="G8" s="681"/>
      <c r="H8" s="681"/>
      <c r="I8" s="681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2023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0.48961881515855865</v>
      </c>
      <c r="E17" s="291">
        <f>R108</f>
        <v>3.7704906955377204E-2</v>
      </c>
      <c r="F17" s="409">
        <f>E17*D17</f>
        <v>1.8461031869155483E-2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87400207.32980676</v>
      </c>
      <c r="O17" s="411">
        <f>SUM('S.001:S.xyz - blank'!N87)</f>
        <v>87400207.32980676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86194568.318568289</v>
      </c>
      <c r="O18" s="413">
        <f>SUM('S.001:S.xyz - blank'!N88)</f>
        <v>86194568.318568289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0.51038118484144135</v>
      </c>
      <c r="E19" s="291">
        <f>+F14</f>
        <v>0.105</v>
      </c>
      <c r="F19" s="414">
        <f>E19*D19</f>
        <v>5.3590024408351339E-2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2023</v>
      </c>
      <c r="N19" s="415">
        <f>ROUND(N18-N17,0)</f>
        <v>-1205639</v>
      </c>
      <c r="O19" s="415">
        <f>+O18-O17</f>
        <v>-1205639.0112384707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7.2051056277506825E-2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1645979572.0497842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7.2051056277506825E-2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118594566.77738561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118594566.77738561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0.24404899999999996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0.24011925621293712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28476839.165481336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-75401.616340816836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-755198.5725161226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327614.6582078978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27973853.634832297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280552038.5198164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118594566.77738561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27973853.634832297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125591.8131738964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133858026.29442462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133858026.29442462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118594566.77738561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27973853.634832297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280426446.70664257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271066.81149568438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280697513.51813823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55468806.214118272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225228707.30401996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280426446.70664257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0.4389464278034414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123092187.04349288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27080281.149568435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270802.81149568438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264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271066.81149568438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1824529888.8630769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280697513.51813823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0.1538464868301225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225228707.30401996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0.12344478908173283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0.12336505621508605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7.9732866646781142E-5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2488309868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2670668956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5158978824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2022 (WS A-1 Ln 14 Col (d))</v>
      </c>
      <c r="D89" s="325"/>
      <c r="E89" s="191"/>
      <c r="F89" s="351">
        <f>+F88/2</f>
        <v>2579489412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(TCOS, ln 86)</v>
      </c>
      <c r="D90" s="325"/>
      <c r="E90" s="357"/>
      <c r="F90" s="351">
        <f>R128</f>
        <v>58134157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2.2537079132620218E-2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44.371322215956447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44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2023</v>
      </c>
      <c r="S104" s="434" t="s">
        <v>86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476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0.48961881515855865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3.7704906955377204E-2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0.51038118484144135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1645979572.0497842</v>
      </c>
      <c r="S112" s="439" t="s">
        <v>462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0.24404899999999996</v>
      </c>
      <c r="S113" s="441" t="s">
        <v>463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-75401.616340816836</v>
      </c>
      <c r="S114" s="441" t="s">
        <v>464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-755198.5725161226</v>
      </c>
      <c r="S115" s="442" t="s">
        <v>441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327614.6582078978</v>
      </c>
      <c r="S116" s="442" t="s">
        <v>442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280552038.5198164</v>
      </c>
      <c r="S117" s="441" t="s">
        <v>465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118594566.77738561</v>
      </c>
      <c r="S118" s="441" t="s">
        <v>466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27973853.634832297</v>
      </c>
      <c r="S119" s="441" t="s">
        <v>467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125591.8131738964</v>
      </c>
      <c r="S120" s="441" t="s">
        <v>468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55468806.214118272</v>
      </c>
      <c r="S121" s="441" t="s">
        <v>469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0.4389464278034414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1824529888.8630769</v>
      </c>
      <c r="S123" s="441" t="s">
        <v>453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0.12336505621508605</v>
      </c>
      <c r="S124" s="443" t="s">
        <v>454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2488309868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71"/>
      <c r="O126" s="269"/>
      <c r="P126" s="269"/>
      <c r="Q126" s="272"/>
      <c r="R126" s="445">
        <v>2670668956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71"/>
      <c r="O127" s="269"/>
      <c r="P127" s="269"/>
      <c r="Q127" s="272"/>
      <c r="R127" s="445">
        <v>2542948117.0769229</v>
      </c>
      <c r="S127" s="395" t="s">
        <v>477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58134157</v>
      </c>
      <c r="S128" s="397" t="s">
        <v>478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87400207.32980676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87400207.32980676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86194568.318568289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86194568.318568289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A81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49181.318200671747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49181.318200671747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 t="shared" ref="K23:K28" si="10">G23</f>
        <v>56119.304010268112</v>
      </c>
      <c r="L23" s="519">
        <f t="shared" si="6"/>
        <v>0</v>
      </c>
      <c r="M23" s="518">
        <f t="shared" ref="M23:M28" si="11"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 t="shared" si="10"/>
        <v>54812.661978610966</v>
      </c>
      <c r="L24" s="519">
        <f t="shared" ref="L24" si="12">IF(K24&lt;&gt;0,+G24-K24,0)</f>
        <v>0</v>
      </c>
      <c r="M24" s="518">
        <f t="shared" si="11"/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 t="shared" si="10"/>
        <v>45085.524504887275</v>
      </c>
      <c r="L25" s="519">
        <f t="shared" ref="L25" si="13">IF(K25&lt;&gt;0,+G25-K25,0)</f>
        <v>0</v>
      </c>
      <c r="M25" s="518">
        <f t="shared" si="11"/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 t="shared" si="10"/>
        <v>45062.451608216499</v>
      </c>
      <c r="L26" s="519">
        <f t="shared" ref="L26" si="14">IF(K26&lt;&gt;0,+G26-K26,0)</f>
        <v>0</v>
      </c>
      <c r="M26" s="518">
        <f t="shared" si="11"/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 t="shared" si="10"/>
        <v>46007.95617660469</v>
      </c>
      <c r="L27" s="519">
        <f t="shared" ref="L27" si="15">IF(K27&lt;&gt;0,+G27-K27,0)</f>
        <v>0</v>
      </c>
      <c r="M27" s="518">
        <f t="shared" si="11"/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314890.57175269426</v>
      </c>
      <c r="E28" s="609">
        <v>10036.119047619048</v>
      </c>
      <c r="F28" s="608">
        <v>304854.45270507521</v>
      </c>
      <c r="G28" s="609">
        <v>49181.318200671747</v>
      </c>
      <c r="H28" s="610">
        <v>49181.318200671747</v>
      </c>
      <c r="I28" s="511">
        <f t="shared" si="9"/>
        <v>0</v>
      </c>
      <c r="J28" s="511"/>
      <c r="K28" s="518">
        <f t="shared" si="10"/>
        <v>49181.318200671747</v>
      </c>
      <c r="L28" s="519">
        <f t="shared" ref="L28" si="16">IF(K28&lt;&gt;0,+G28-K28,0)</f>
        <v>0</v>
      </c>
      <c r="M28" s="518">
        <f t="shared" si="11"/>
        <v>49181.318200671747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304854.45270507521</v>
      </c>
      <c r="E29" s="522">
        <f>IF(+I14&lt;F28,I14,D29)</f>
        <v>10036.119047619048</v>
      </c>
      <c r="F29" s="523">
        <f t="shared" ref="F29:F49" si="17">+D29-E29</f>
        <v>294818.33365745615</v>
      </c>
      <c r="G29" s="524">
        <f t="shared" ref="G29:G53" si="18">+I$12*((D29+F29)/2)+E29</f>
        <v>43750.951491563676</v>
      </c>
      <c r="H29" s="491">
        <f t="shared" ref="H29:H53" si="19">+I$13*((D29+F29)/2)+E29</f>
        <v>43750.951491563676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294818.33365745615</v>
      </c>
      <c r="E30" s="522">
        <f>IF(+I14&lt;F29,I14,D30)</f>
        <v>10036.119047619048</v>
      </c>
      <c r="F30" s="523">
        <f t="shared" si="17"/>
        <v>284782.2146098371</v>
      </c>
      <c r="G30" s="524">
        <f t="shared" si="18"/>
        <v>42622.449149043176</v>
      </c>
      <c r="H30" s="491">
        <f t="shared" si="19"/>
        <v>42622.449149043176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284782.2146098371</v>
      </c>
      <c r="E31" s="522">
        <f>IF(+I14&lt;F30,I14,D31)</f>
        <v>10036.119047619048</v>
      </c>
      <c r="F31" s="523">
        <f t="shared" si="17"/>
        <v>274746.09556221805</v>
      </c>
      <c r="G31" s="524">
        <f t="shared" si="18"/>
        <v>41493.946806522668</v>
      </c>
      <c r="H31" s="491">
        <f t="shared" si="19"/>
        <v>41493.946806522668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274746.09556221805</v>
      </c>
      <c r="E32" s="522">
        <f>IF(+I14&lt;F31,I14,D32)</f>
        <v>10036.119047619048</v>
      </c>
      <c r="F32" s="523">
        <f t="shared" si="17"/>
        <v>264709.97651459899</v>
      </c>
      <c r="G32" s="524">
        <f t="shared" si="18"/>
        <v>40365.444464002161</v>
      </c>
      <c r="H32" s="491">
        <f t="shared" si="19"/>
        <v>40365.444464002161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264709.97651459899</v>
      </c>
      <c r="E33" s="522">
        <f>IF(+I14&lt;F32,I14,D33)</f>
        <v>10036.119047619048</v>
      </c>
      <c r="F33" s="523">
        <f t="shared" si="17"/>
        <v>254673.85746697994</v>
      </c>
      <c r="G33" s="524">
        <f t="shared" si="18"/>
        <v>39236.942121481661</v>
      </c>
      <c r="H33" s="491">
        <f t="shared" si="19"/>
        <v>39236.942121481661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254673.85746697994</v>
      </c>
      <c r="E34" s="522">
        <f>IF(+I14&lt;F33,I14,D34)</f>
        <v>10036.119047619048</v>
      </c>
      <c r="F34" s="523">
        <f t="shared" si="17"/>
        <v>244637.73841936089</v>
      </c>
      <c r="G34" s="524">
        <f t="shared" si="18"/>
        <v>38108.439778961154</v>
      </c>
      <c r="H34" s="491">
        <f t="shared" si="19"/>
        <v>38108.439778961154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244637.73841936089</v>
      </c>
      <c r="E35" s="522">
        <f>IF(+I14&lt;F34,I14,D35)</f>
        <v>10036.119047619048</v>
      </c>
      <c r="F35" s="523">
        <f t="shared" si="17"/>
        <v>234601.61937174184</v>
      </c>
      <c r="G35" s="524">
        <f t="shared" si="18"/>
        <v>36979.937436440647</v>
      </c>
      <c r="H35" s="491">
        <f t="shared" si="19"/>
        <v>36979.937436440647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234601.61937174184</v>
      </c>
      <c r="E36" s="522">
        <f>IF(+I14&lt;F35,I14,D36)</f>
        <v>10036.119047619048</v>
      </c>
      <c r="F36" s="523">
        <f t="shared" si="17"/>
        <v>224565.50032412278</v>
      </c>
      <c r="G36" s="524">
        <f t="shared" si="18"/>
        <v>35851.435093920147</v>
      </c>
      <c r="H36" s="491">
        <f t="shared" si="19"/>
        <v>35851.435093920147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224565.50032412278</v>
      </c>
      <c r="E37" s="522">
        <f>IF(+I14&lt;F36,I14,D37)</f>
        <v>10036.119047619048</v>
      </c>
      <c r="F37" s="523">
        <f t="shared" si="17"/>
        <v>214529.38127650373</v>
      </c>
      <c r="G37" s="524">
        <f t="shared" si="18"/>
        <v>34722.93275139964</v>
      </c>
      <c r="H37" s="491">
        <f t="shared" si="19"/>
        <v>34722.93275139964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214529.38127650373</v>
      </c>
      <c r="E38" s="522">
        <f>IF(+I14&lt;F37,I14,D38)</f>
        <v>10036.119047619048</v>
      </c>
      <c r="F38" s="523">
        <f t="shared" si="17"/>
        <v>204493.26222888468</v>
      </c>
      <c r="G38" s="524">
        <f t="shared" si="18"/>
        <v>33594.430408879132</v>
      </c>
      <c r="H38" s="491">
        <f t="shared" si="19"/>
        <v>33594.430408879132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204493.26222888468</v>
      </c>
      <c r="E39" s="522">
        <f>IF(+I14&lt;F38,I14,D39)</f>
        <v>10036.119047619048</v>
      </c>
      <c r="F39" s="523">
        <f t="shared" si="17"/>
        <v>194457.14318126562</v>
      </c>
      <c r="G39" s="524">
        <f t="shared" si="18"/>
        <v>32465.928066358625</v>
      </c>
      <c r="H39" s="491">
        <f t="shared" si="19"/>
        <v>32465.928066358625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194457.14318126562</v>
      </c>
      <c r="E40" s="522">
        <f>IF(+I14&lt;F39,I14,D40)</f>
        <v>10036.119047619048</v>
      </c>
      <c r="F40" s="523">
        <f t="shared" si="17"/>
        <v>184421.02413364657</v>
      </c>
      <c r="G40" s="524">
        <f t="shared" si="18"/>
        <v>31337.425723838125</v>
      </c>
      <c r="H40" s="491">
        <f t="shared" si="19"/>
        <v>31337.425723838125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184421.02413364657</v>
      </c>
      <c r="E41" s="522">
        <f>IF(+I14&lt;F40,I14,D41)</f>
        <v>10036.119047619048</v>
      </c>
      <c r="F41" s="523">
        <f t="shared" si="17"/>
        <v>174384.90508602752</v>
      </c>
      <c r="G41" s="524">
        <f t="shared" si="18"/>
        <v>30208.923381317618</v>
      </c>
      <c r="H41" s="491">
        <f t="shared" si="19"/>
        <v>30208.923381317618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174384.90508602752</v>
      </c>
      <c r="E42" s="522">
        <f>IF(+I14&lt;F41,I14,D42)</f>
        <v>10036.119047619048</v>
      </c>
      <c r="F42" s="523">
        <f t="shared" si="17"/>
        <v>164348.78603840846</v>
      </c>
      <c r="G42" s="524">
        <f t="shared" si="18"/>
        <v>29080.421038797111</v>
      </c>
      <c r="H42" s="491">
        <f t="shared" si="19"/>
        <v>29080.421038797111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164348.78603840846</v>
      </c>
      <c r="E43" s="522">
        <f>IF(+I14&lt;F42,I14,D43)</f>
        <v>10036.119047619048</v>
      </c>
      <c r="F43" s="523">
        <f t="shared" si="17"/>
        <v>154312.66699078941</v>
      </c>
      <c r="G43" s="524">
        <f t="shared" si="18"/>
        <v>27951.918696276603</v>
      </c>
      <c r="H43" s="491">
        <f t="shared" si="19"/>
        <v>27951.918696276603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154312.66699078941</v>
      </c>
      <c r="E44" s="522">
        <f>IF(+I14&lt;F43,I14,D44)</f>
        <v>10036.119047619048</v>
      </c>
      <c r="F44" s="523">
        <f t="shared" si="17"/>
        <v>144276.54794317036</v>
      </c>
      <c r="G44" s="524">
        <f t="shared" si="18"/>
        <v>26823.416353756103</v>
      </c>
      <c r="H44" s="491">
        <f t="shared" si="19"/>
        <v>26823.416353756103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144276.54794317036</v>
      </c>
      <c r="E45" s="522">
        <f>IF(+I14&lt;F44,I14,D45)</f>
        <v>10036.119047619048</v>
      </c>
      <c r="F45" s="523">
        <f t="shared" si="17"/>
        <v>134240.4288955513</v>
      </c>
      <c r="G45" s="524">
        <f t="shared" si="18"/>
        <v>25694.914011235596</v>
      </c>
      <c r="H45" s="491">
        <f t="shared" si="19"/>
        <v>25694.914011235596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134240.4288955513</v>
      </c>
      <c r="E46" s="522">
        <f>IF(+I14&lt;F45,I14,D46)</f>
        <v>10036.119047619048</v>
      </c>
      <c r="F46" s="523">
        <f t="shared" si="17"/>
        <v>124204.30984793225</v>
      </c>
      <c r="G46" s="524">
        <f t="shared" si="18"/>
        <v>24566.411668715089</v>
      </c>
      <c r="H46" s="491">
        <f t="shared" si="19"/>
        <v>24566.411668715089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124204.30984793225</v>
      </c>
      <c r="E47" s="522">
        <f>IF(+I14&lt;F46,I14,D47)</f>
        <v>10036.119047619048</v>
      </c>
      <c r="F47" s="523">
        <f t="shared" si="17"/>
        <v>114168.1908003132</v>
      </c>
      <c r="G47" s="524">
        <f t="shared" si="18"/>
        <v>23437.909326194585</v>
      </c>
      <c r="H47" s="491">
        <f t="shared" si="19"/>
        <v>23437.909326194585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114168.1908003132</v>
      </c>
      <c r="E48" s="522">
        <f>IF(+I14&lt;F47,I14,D48)</f>
        <v>10036.119047619048</v>
      </c>
      <c r="F48" s="523">
        <f t="shared" si="17"/>
        <v>104132.07175269414</v>
      </c>
      <c r="G48" s="524">
        <f t="shared" si="18"/>
        <v>22309.406983674082</v>
      </c>
      <c r="H48" s="491">
        <f t="shared" si="19"/>
        <v>22309.406983674082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104132.07175269414</v>
      </c>
      <c r="E49" s="522">
        <f>IF(+I14&lt;F48,I14,D49)</f>
        <v>10036.119047619048</v>
      </c>
      <c r="F49" s="523">
        <f t="shared" si="17"/>
        <v>94095.952705075091</v>
      </c>
      <c r="G49" s="524">
        <f t="shared" si="18"/>
        <v>21180.904641153575</v>
      </c>
      <c r="H49" s="491">
        <f t="shared" si="19"/>
        <v>21180.904641153575</v>
      </c>
      <c r="I49" s="511">
        <f t="shared" si="9"/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 ht="12.5">
      <c r="B50" s="195" t="str">
        <f t="shared" ref="B50:B72" si="23">IF(D50=F49,"","IU")</f>
        <v/>
      </c>
      <c r="C50" s="507">
        <f>IF(D11="","-",+C49+1)</f>
        <v>2045</v>
      </c>
      <c r="D50" s="523">
        <f>IF(F49+SUM(E$17:E49)=D$10,F49,D$10-SUM(E$17:E49))</f>
        <v>94095.952705075091</v>
      </c>
      <c r="E50" s="522">
        <f>IF(+I14&lt;F49,I14,D50)</f>
        <v>10036.119047619048</v>
      </c>
      <c r="F50" s="523">
        <f t="shared" ref="F50:F72" si="24">+D50-E50</f>
        <v>84059.833657456038</v>
      </c>
      <c r="G50" s="524">
        <f t="shared" si="18"/>
        <v>20052.402298633071</v>
      </c>
      <c r="H50" s="491">
        <f t="shared" si="19"/>
        <v>20052.402298633071</v>
      </c>
      <c r="I50" s="511">
        <f t="shared" ref="I50:I72" si="25">H50-G50</f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 ht="12.5">
      <c r="B51" s="195" t="str">
        <f t="shared" si="23"/>
        <v/>
      </c>
      <c r="C51" s="507">
        <f>IF(D11="","-",+C50+1)</f>
        <v>2046</v>
      </c>
      <c r="D51" s="523">
        <f>IF(F50+SUM(E$17:E50)=D$10,F50,D$10-SUM(E$17:E50))</f>
        <v>84059.833657456038</v>
      </c>
      <c r="E51" s="522">
        <f>IF(+I14&lt;F50,I14,D51)</f>
        <v>10036.119047619048</v>
      </c>
      <c r="F51" s="523">
        <f t="shared" si="24"/>
        <v>74023.714609836985</v>
      </c>
      <c r="G51" s="524">
        <f t="shared" si="18"/>
        <v>18923.899956112567</v>
      </c>
      <c r="H51" s="491">
        <f t="shared" si="19"/>
        <v>18923.899956112567</v>
      </c>
      <c r="I51" s="511">
        <f t="shared" si="25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 ht="12.5">
      <c r="B52" s="195" t="str">
        <f t="shared" si="23"/>
        <v/>
      </c>
      <c r="C52" s="507">
        <f>IF(D11="","-",+C51+1)</f>
        <v>2047</v>
      </c>
      <c r="D52" s="523">
        <f>IF(F51+SUM(E$17:E51)=D$10,F51,D$10-SUM(E$17:E51))</f>
        <v>74023.714609836985</v>
      </c>
      <c r="E52" s="522">
        <f>IF(+I14&lt;F51,I14,D52)</f>
        <v>10036.119047619048</v>
      </c>
      <c r="F52" s="523">
        <f t="shared" si="24"/>
        <v>63987.595562217939</v>
      </c>
      <c r="G52" s="524">
        <f t="shared" si="18"/>
        <v>17795.39761359206</v>
      </c>
      <c r="H52" s="491">
        <f t="shared" si="19"/>
        <v>17795.39761359206</v>
      </c>
      <c r="I52" s="511">
        <f t="shared" si="25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 ht="12.5">
      <c r="B53" s="195" t="str">
        <f t="shared" si="23"/>
        <v/>
      </c>
      <c r="C53" s="507">
        <f>IF(D11="","-",+C52+1)</f>
        <v>2048</v>
      </c>
      <c r="D53" s="523">
        <f>IF(F52+SUM(E$17:E52)=D$10,F52,D$10-SUM(E$17:E52))</f>
        <v>63987.595562217939</v>
      </c>
      <c r="E53" s="522">
        <f>IF(+I14&lt;F52,I14,D53)</f>
        <v>10036.119047619048</v>
      </c>
      <c r="F53" s="523">
        <f t="shared" si="24"/>
        <v>53951.476514598893</v>
      </c>
      <c r="G53" s="524">
        <f t="shared" si="18"/>
        <v>16666.895271071557</v>
      </c>
      <c r="H53" s="491">
        <f t="shared" si="19"/>
        <v>16666.895271071557</v>
      </c>
      <c r="I53" s="511">
        <f t="shared" si="25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 ht="12.5">
      <c r="B54" s="195" t="str">
        <f t="shared" si="23"/>
        <v/>
      </c>
      <c r="C54" s="507">
        <f>IF(D11="","-",+C53+1)</f>
        <v>2049</v>
      </c>
      <c r="D54" s="523">
        <f>IF(F53+SUM(E$17:E53)=D$10,F53,D$10-SUM(E$17:E53))</f>
        <v>53951.476514598893</v>
      </c>
      <c r="E54" s="522">
        <f>IF(+I14&lt;F53,I14,D54)</f>
        <v>10036.119047619048</v>
      </c>
      <c r="F54" s="523">
        <f t="shared" si="24"/>
        <v>43915.357466979847</v>
      </c>
      <c r="G54" s="524">
        <f t="shared" ref="G54:G72" si="26">+I$12*((D54+F54)/2)+E54</f>
        <v>15538.392928551051</v>
      </c>
      <c r="H54" s="491">
        <f t="shared" ref="H54:H72" si="27">+I$13*((D54+F54)/2)+E54</f>
        <v>15538.392928551051</v>
      </c>
      <c r="I54" s="511">
        <f t="shared" si="25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 ht="12.5">
      <c r="B55" s="195" t="str">
        <f t="shared" si="23"/>
        <v/>
      </c>
      <c r="C55" s="507">
        <f>IF(D11="","-",+C54+1)</f>
        <v>2050</v>
      </c>
      <c r="D55" s="523">
        <f>IF(F54+SUM(E$17:E54)=D$10,F54,D$10-SUM(E$17:E54))</f>
        <v>43915.357466979847</v>
      </c>
      <c r="E55" s="522">
        <f>IF(+I14&lt;F54,I14,D55)</f>
        <v>10036.119047619048</v>
      </c>
      <c r="F55" s="523">
        <f t="shared" si="24"/>
        <v>33879.238419360801</v>
      </c>
      <c r="G55" s="524">
        <f t="shared" si="26"/>
        <v>14409.890586030548</v>
      </c>
      <c r="H55" s="491">
        <f t="shared" si="27"/>
        <v>14409.890586030548</v>
      </c>
      <c r="I55" s="511">
        <f t="shared" si="25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 ht="12.5">
      <c r="B56" s="195" t="str">
        <f t="shared" si="23"/>
        <v/>
      </c>
      <c r="C56" s="507">
        <f>IF(D11="","-",+C55+1)</f>
        <v>2051</v>
      </c>
      <c r="D56" s="523">
        <f>IF(F55+SUM(E$17:E55)=D$10,F55,D$10-SUM(E$17:E55))</f>
        <v>33879.238419360801</v>
      </c>
      <c r="E56" s="522">
        <f>IF(+I14&lt;F55,I14,D56)</f>
        <v>10036.119047619048</v>
      </c>
      <c r="F56" s="523">
        <f t="shared" si="24"/>
        <v>23843.119371741755</v>
      </c>
      <c r="G56" s="524">
        <f t="shared" si="26"/>
        <v>13281.388243510042</v>
      </c>
      <c r="H56" s="491">
        <f t="shared" si="27"/>
        <v>13281.388243510042</v>
      </c>
      <c r="I56" s="511">
        <f t="shared" si="25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 ht="12.5">
      <c r="B57" s="195" t="str">
        <f t="shared" si="23"/>
        <v/>
      </c>
      <c r="C57" s="507">
        <f>IF(D11="","-",+C56+1)</f>
        <v>2052</v>
      </c>
      <c r="D57" s="523">
        <f>IF(F56+SUM(E$17:E56)=D$10,F56,D$10-SUM(E$17:E56))</f>
        <v>23843.119371741755</v>
      </c>
      <c r="E57" s="522">
        <f>IF(+I14&lt;F56,I14,D57)</f>
        <v>10036.119047619048</v>
      </c>
      <c r="F57" s="523">
        <f t="shared" si="24"/>
        <v>13807.000324122708</v>
      </c>
      <c r="G57" s="524">
        <f t="shared" si="26"/>
        <v>12152.885900989539</v>
      </c>
      <c r="H57" s="491">
        <f t="shared" si="27"/>
        <v>12152.885900989539</v>
      </c>
      <c r="I57" s="511">
        <f t="shared" si="25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 ht="12.5">
      <c r="B58" s="195" t="str">
        <f t="shared" si="23"/>
        <v/>
      </c>
      <c r="C58" s="507">
        <f>IF(D11="","-",+C57+1)</f>
        <v>2053</v>
      </c>
      <c r="D58" s="523">
        <f>IF(F57+SUM(E$17:E57)=D$10,F57,D$10-SUM(E$17:E57))</f>
        <v>13807.000324122708</v>
      </c>
      <c r="E58" s="522">
        <f>IF(+I14&lt;F57,I14,D58)</f>
        <v>10036.119047619048</v>
      </c>
      <c r="F58" s="523">
        <f t="shared" si="24"/>
        <v>3770.88127650366</v>
      </c>
      <c r="G58" s="524">
        <f t="shared" si="26"/>
        <v>11024.383558469033</v>
      </c>
      <c r="H58" s="491">
        <f t="shared" si="27"/>
        <v>11024.383558469033</v>
      </c>
      <c r="I58" s="511">
        <f t="shared" si="25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3"/>
        <v/>
      </c>
      <c r="C59" s="507">
        <f>IF(D11="","-",+C58+1)</f>
        <v>2054</v>
      </c>
      <c r="D59" s="523">
        <f>IF(F58+SUM(E$17:E58)=D$10,F58,D$10-SUM(E$17:E58))</f>
        <v>3770.88127650366</v>
      </c>
      <c r="E59" s="522">
        <f>IF(+I14&lt;F58,I14,D59)</f>
        <v>3770.88127650366</v>
      </c>
      <c r="F59" s="523">
        <f t="shared" si="24"/>
        <v>0</v>
      </c>
      <c r="G59" s="524">
        <f t="shared" si="26"/>
        <v>3982.8879462985269</v>
      </c>
      <c r="H59" s="491">
        <f t="shared" si="27"/>
        <v>3982.8879462985269</v>
      </c>
      <c r="I59" s="511">
        <f t="shared" si="25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 ht="12.5">
      <c r="B60" s="195" t="str">
        <f t="shared" si="23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6"/>
        <v>0</v>
      </c>
      <c r="H60" s="491">
        <f t="shared" si="27"/>
        <v>0</v>
      </c>
      <c r="I60" s="511">
        <f t="shared" si="25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 ht="12.5">
      <c r="B61" s="195" t="str">
        <f t="shared" si="23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6"/>
        <v>0</v>
      </c>
      <c r="H61" s="491">
        <f t="shared" si="27"/>
        <v>0</v>
      </c>
      <c r="I61" s="511">
        <f t="shared" si="25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 ht="12.5">
      <c r="B62" s="195" t="str">
        <f t="shared" si="23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6"/>
        <v>0</v>
      </c>
      <c r="H62" s="491">
        <f t="shared" si="27"/>
        <v>0</v>
      </c>
      <c r="I62" s="511">
        <f t="shared" si="25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 ht="12.5">
      <c r="B63" s="195" t="str">
        <f t="shared" si="23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6"/>
        <v>0</v>
      </c>
      <c r="H63" s="491">
        <f t="shared" si="27"/>
        <v>0</v>
      </c>
      <c r="I63" s="511">
        <f t="shared" si="25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 ht="12.5">
      <c r="B64" s="195" t="str">
        <f t="shared" si="23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6"/>
        <v>0</v>
      </c>
      <c r="H64" s="491">
        <f t="shared" si="27"/>
        <v>0</v>
      </c>
      <c r="I64" s="511">
        <f t="shared" si="25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 ht="12.5">
      <c r="B65" s="195" t="str">
        <f t="shared" si="23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6"/>
        <v>0</v>
      </c>
      <c r="H65" s="491">
        <f t="shared" si="27"/>
        <v>0</v>
      </c>
      <c r="I65" s="511">
        <f t="shared" si="25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 ht="12.5">
      <c r="B66" s="195" t="str">
        <f t="shared" si="23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6"/>
        <v>0</v>
      </c>
      <c r="H66" s="491">
        <f t="shared" si="27"/>
        <v>0</v>
      </c>
      <c r="I66" s="511">
        <f t="shared" si="25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 ht="12.5">
      <c r="B67" s="195" t="str">
        <f t="shared" si="23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6"/>
        <v>0</v>
      </c>
      <c r="H67" s="491">
        <f t="shared" si="27"/>
        <v>0</v>
      </c>
      <c r="I67" s="511">
        <f t="shared" si="25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 ht="12.5">
      <c r="B68" s="195" t="str">
        <f t="shared" si="23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6"/>
        <v>0</v>
      </c>
      <c r="H68" s="491">
        <f t="shared" si="27"/>
        <v>0</v>
      </c>
      <c r="I68" s="511">
        <f t="shared" si="25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 ht="12.5">
      <c r="B69" s="195" t="str">
        <f t="shared" si="23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6"/>
        <v>0</v>
      </c>
      <c r="H69" s="491">
        <f t="shared" si="27"/>
        <v>0</v>
      </c>
      <c r="I69" s="511">
        <f t="shared" si="25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 ht="12.5">
      <c r="B70" s="195" t="str">
        <f t="shared" si="23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6"/>
        <v>0</v>
      </c>
      <c r="H70" s="491">
        <f t="shared" si="27"/>
        <v>0</v>
      </c>
      <c r="I70" s="511">
        <f t="shared" si="25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 ht="12.5">
      <c r="B71" s="195" t="str">
        <f t="shared" si="23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6"/>
        <v>0</v>
      </c>
      <c r="H71" s="491">
        <f t="shared" si="27"/>
        <v>0</v>
      </c>
      <c r="I71" s="511">
        <f t="shared" si="25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" thickBot="1">
      <c r="B72" s="195" t="str">
        <f t="shared" si="23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6"/>
        <v>0</v>
      </c>
      <c r="H72" s="471">
        <f t="shared" si="27"/>
        <v>0</v>
      </c>
      <c r="I72" s="531">
        <f t="shared" si="25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 ht="12.5">
      <c r="C73" s="374" t="s">
        <v>78</v>
      </c>
      <c r="D73" s="375"/>
      <c r="E73" s="375">
        <f>SUM(E17:E72)</f>
        <v>421517</v>
      </c>
      <c r="F73" s="375"/>
      <c r="G73" s="375">
        <f>SUM(G17:G72)</f>
        <v>1501869.9854706884</v>
      </c>
      <c r="H73" s="375">
        <f>SUM(H17:H72)</f>
        <v>1501869.9854706884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49181.318200671747</v>
      </c>
      <c r="N87" s="546">
        <f>IF(J92&lt;D11,0,VLOOKUP(J92,C17:O72,11))</f>
        <v>49181.318200671747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47979.307225550794</v>
      </c>
      <c r="N88" s="550">
        <f>IF(J92&lt;D11,0,VLOOKUP(J92,C99:P154,7))</f>
        <v>47979.307225550794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-1202.0109751209529</v>
      </c>
      <c r="N89" s="555">
        <f>+N88-N87</f>
        <v>-1202.0109751209529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421517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9579.931818181818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8">+I99-H99</f>
        <v>0</v>
      </c>
      <c r="K99" s="514"/>
      <c r="L99" s="512">
        <f t="shared" ref="L99:L104" si="29">H99</f>
        <v>36381.937261919113</v>
      </c>
      <c r="M99" s="597">
        <f t="shared" ref="M99:M130" si="30">IF(L99&lt;&gt;0,+H99-L99,0)</f>
        <v>0</v>
      </c>
      <c r="N99" s="512">
        <f t="shared" ref="N99:N104" si="31">I99</f>
        <v>36381.937261919113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9"/>
        <v>67031.047857906437</v>
      </c>
      <c r="M100" s="519">
        <f t="shared" ref="M100:M105" si="35">IF(L100&lt;&gt;0,+H100-L100,0)</f>
        <v>0</v>
      </c>
      <c r="N100" s="518">
        <f t="shared" si="31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9"/>
        <v>64560.617511183853</v>
      </c>
      <c r="M101" s="519">
        <f t="shared" si="35"/>
        <v>0</v>
      </c>
      <c r="N101" s="518">
        <f t="shared" si="31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8"/>
        <v>0</v>
      </c>
      <c r="K102" s="514"/>
      <c r="L102" s="518">
        <f t="shared" si="29"/>
        <v>61571.595440980236</v>
      </c>
      <c r="M102" s="519">
        <f t="shared" si="35"/>
        <v>0</v>
      </c>
      <c r="N102" s="518">
        <f t="shared" si="31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8"/>
        <v>0</v>
      </c>
      <c r="K103" s="514"/>
      <c r="L103" s="518">
        <f t="shared" si="29"/>
        <v>58194.234916187183</v>
      </c>
      <c r="M103" s="519">
        <f t="shared" si="35"/>
        <v>0</v>
      </c>
      <c r="N103" s="518">
        <f t="shared" si="31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8"/>
        <v>0</v>
      </c>
      <c r="K104" s="514"/>
      <c r="L104" s="518">
        <f t="shared" si="29"/>
        <v>55134.369370776643</v>
      </c>
      <c r="M104" s="519">
        <f t="shared" si="35"/>
        <v>0</v>
      </c>
      <c r="N104" s="518">
        <f t="shared" si="31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8"/>
        <v>0</v>
      </c>
      <c r="K105" s="514"/>
      <c r="L105" s="518">
        <f t="shared" ref="L105" si="36">H105</f>
        <v>48183.675453584445</v>
      </c>
      <c r="M105" s="519">
        <f t="shared" si="35"/>
        <v>0</v>
      </c>
      <c r="N105" s="518">
        <f t="shared" ref="N105" si="37">I105</f>
        <v>48183.675453584445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8"/>
        <v>0</v>
      </c>
      <c r="K106" s="514"/>
      <c r="L106" s="518">
        <f t="shared" ref="L106" si="38">H106</f>
        <v>47407.209452315969</v>
      </c>
      <c r="M106" s="519">
        <f t="shared" ref="M106" si="39">IF(L106&lt;&gt;0,+H106-L106,0)</f>
        <v>0</v>
      </c>
      <c r="N106" s="518">
        <f t="shared" ref="N106" si="40">I106</f>
        <v>47407.209452315969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28"/>
        <v>0</v>
      </c>
      <c r="K107" s="514"/>
      <c r="L107" s="518">
        <f t="shared" ref="L107" si="41">H107</f>
        <v>46760.886604706458</v>
      </c>
      <c r="M107" s="519">
        <f t="shared" ref="M107" si="42">IF(L107&lt;&gt;0,+H107-L107,0)</f>
        <v>0</v>
      </c>
      <c r="N107" s="518">
        <f t="shared" ref="N107" si="43">I107</f>
        <v>46760.886604706458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336373.21290143963</v>
      </c>
      <c r="E108" s="516">
        <v>10280.90243902439</v>
      </c>
      <c r="F108" s="515">
        <v>326092.31046241522</v>
      </c>
      <c r="G108" s="515">
        <v>331232.76168192743</v>
      </c>
      <c r="H108" s="575">
        <v>47880.533130342868</v>
      </c>
      <c r="I108" s="576">
        <v>47880.533130342868</v>
      </c>
      <c r="J108" s="514">
        <f t="shared" si="28"/>
        <v>0</v>
      </c>
      <c r="K108" s="514"/>
      <c r="L108" s="518">
        <f t="shared" ref="L108" si="44">H108</f>
        <v>47880.533130342868</v>
      </c>
      <c r="M108" s="519">
        <f t="shared" ref="M108" si="45">IF(L108&lt;&gt;0,+H108-L108,0)</f>
        <v>0</v>
      </c>
      <c r="N108" s="518">
        <f t="shared" ref="N108" si="46">I108</f>
        <v>47880.533130342868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326092.31046241522</v>
      </c>
      <c r="E109" s="516">
        <v>10036.119047619048</v>
      </c>
      <c r="F109" s="515">
        <v>316056.19141479617</v>
      </c>
      <c r="G109" s="515">
        <v>321074.25093860569</v>
      </c>
      <c r="H109" s="575">
        <v>47748.808019325494</v>
      </c>
      <c r="I109" s="576">
        <v>47748.808019325494</v>
      </c>
      <c r="J109" s="514">
        <f t="shared" si="28"/>
        <v>0</v>
      </c>
      <c r="K109" s="514"/>
      <c r="L109" s="518">
        <f t="shared" ref="L109" si="47">H109</f>
        <v>47748.808019325494</v>
      </c>
      <c r="M109" s="519">
        <f t="shared" ref="M109" si="48">IF(L109&lt;&gt;0,+H109-L109,0)</f>
        <v>0</v>
      </c>
      <c r="N109" s="518">
        <f t="shared" ref="N109" si="49">I109</f>
        <v>47748.808019325494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2023</v>
      </c>
      <c r="D110" s="374">
        <f>IF(F109+SUM(E$99:E109)=D$92,F109,D$92-SUM(E$99:E109))</f>
        <v>316056.19141479617</v>
      </c>
      <c r="E110" s="522">
        <f>IF(+J96&lt;F109,J96,D110)</f>
        <v>9579.931818181818</v>
      </c>
      <c r="F110" s="523">
        <f t="shared" ref="F110:F131" si="52">+D110-E110</f>
        <v>306476.25959661434</v>
      </c>
      <c r="G110" s="523">
        <f t="shared" ref="G110:G130" si="53">+(F110+D110)/2</f>
        <v>311266.22550570522</v>
      </c>
      <c r="H110" s="526">
        <f t="shared" ref="H110:H130" si="54">+J$94*G110+E110</f>
        <v>47979.307225550794</v>
      </c>
      <c r="I110" s="577">
        <f t="shared" ref="I110:I130" si="55">+J$95*G110+E110</f>
        <v>47979.307225550794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306476.25959661434</v>
      </c>
      <c r="E111" s="522">
        <f>IF(+J96&lt;F110,J96,D111)</f>
        <v>9579.931818181818</v>
      </c>
      <c r="F111" s="523">
        <f t="shared" si="52"/>
        <v>296896.32777843252</v>
      </c>
      <c r="G111" s="523">
        <f t="shared" si="53"/>
        <v>301686.29368752346</v>
      </c>
      <c r="H111" s="526">
        <f t="shared" si="54"/>
        <v>46797.478398264109</v>
      </c>
      <c r="I111" s="577">
        <f t="shared" si="55"/>
        <v>46797.478398264109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296896.32777843252</v>
      </c>
      <c r="E112" s="522">
        <f>IF(+J96&lt;F111,J96,D112)</f>
        <v>9579.931818181818</v>
      </c>
      <c r="F112" s="523">
        <f t="shared" si="52"/>
        <v>287316.39596025069</v>
      </c>
      <c r="G112" s="523">
        <f t="shared" si="53"/>
        <v>292106.36186934158</v>
      </c>
      <c r="H112" s="526">
        <f t="shared" si="54"/>
        <v>45615.64957097741</v>
      </c>
      <c r="I112" s="577">
        <f t="shared" si="55"/>
        <v>45615.64957097741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287316.39596025069</v>
      </c>
      <c r="E113" s="522">
        <f>IF(+J96&lt;F112,J96,D113)</f>
        <v>9579.931818181818</v>
      </c>
      <c r="F113" s="523">
        <f t="shared" si="52"/>
        <v>277736.46414206887</v>
      </c>
      <c r="G113" s="523">
        <f t="shared" si="53"/>
        <v>282526.43005115981</v>
      </c>
      <c r="H113" s="526">
        <f t="shared" si="54"/>
        <v>44433.820743690725</v>
      </c>
      <c r="I113" s="577">
        <f t="shared" si="55"/>
        <v>44433.820743690725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277736.46414206887</v>
      </c>
      <c r="E114" s="522">
        <f>IF(+J96&lt;F113,J96,D114)</f>
        <v>9579.931818181818</v>
      </c>
      <c r="F114" s="523">
        <f t="shared" si="52"/>
        <v>268156.53232388705</v>
      </c>
      <c r="G114" s="523">
        <f t="shared" si="53"/>
        <v>272946.49823297793</v>
      </c>
      <c r="H114" s="526">
        <f t="shared" si="54"/>
        <v>43251.991916404026</v>
      </c>
      <c r="I114" s="577">
        <f t="shared" si="55"/>
        <v>43251.991916404026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268156.53232388705</v>
      </c>
      <c r="E115" s="522">
        <f>IF(+J96&lt;F114,J96,D115)</f>
        <v>9579.931818181818</v>
      </c>
      <c r="F115" s="523">
        <f t="shared" si="52"/>
        <v>258576.60050570522</v>
      </c>
      <c r="G115" s="523">
        <f t="shared" si="53"/>
        <v>263366.56641479617</v>
      </c>
      <c r="H115" s="526">
        <f t="shared" si="54"/>
        <v>42070.163089117341</v>
      </c>
      <c r="I115" s="577">
        <f t="shared" si="55"/>
        <v>42070.163089117341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258576.60050570522</v>
      </c>
      <c r="E116" s="522">
        <f>IF(+J96&lt;F115,J96,D116)</f>
        <v>9579.931818181818</v>
      </c>
      <c r="F116" s="523">
        <f t="shared" si="52"/>
        <v>248996.6686875234</v>
      </c>
      <c r="G116" s="523">
        <f t="shared" si="53"/>
        <v>253786.63459661431</v>
      </c>
      <c r="H116" s="526">
        <f t="shared" si="54"/>
        <v>40888.334261830641</v>
      </c>
      <c r="I116" s="577">
        <f t="shared" si="55"/>
        <v>40888.334261830641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248996.6686875234</v>
      </c>
      <c r="E117" s="522">
        <f>IF(+J96&lt;F116,J96,D117)</f>
        <v>9579.931818181818</v>
      </c>
      <c r="F117" s="523">
        <f t="shared" si="52"/>
        <v>239416.73686934158</v>
      </c>
      <c r="G117" s="523">
        <f t="shared" si="53"/>
        <v>244206.70277843249</v>
      </c>
      <c r="H117" s="526">
        <f t="shared" si="54"/>
        <v>39706.505434543949</v>
      </c>
      <c r="I117" s="577">
        <f t="shared" si="55"/>
        <v>39706.505434543949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239416.73686934158</v>
      </c>
      <c r="E118" s="522">
        <f>IF(+J96&lt;F117,J96,D118)</f>
        <v>9579.931818181818</v>
      </c>
      <c r="F118" s="523">
        <f t="shared" si="52"/>
        <v>229836.80505115975</v>
      </c>
      <c r="G118" s="523">
        <f t="shared" si="53"/>
        <v>234626.77096025067</v>
      </c>
      <c r="H118" s="526">
        <f t="shared" si="54"/>
        <v>38524.676607257257</v>
      </c>
      <c r="I118" s="577">
        <f t="shared" si="55"/>
        <v>38524.676607257257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229836.80505115975</v>
      </c>
      <c r="E119" s="522">
        <f>IF(+J96&lt;F118,J96,D119)</f>
        <v>9579.931818181818</v>
      </c>
      <c r="F119" s="523">
        <f t="shared" si="52"/>
        <v>220256.87323297793</v>
      </c>
      <c r="G119" s="523">
        <f t="shared" si="53"/>
        <v>225046.83914206884</v>
      </c>
      <c r="H119" s="526">
        <f t="shared" si="54"/>
        <v>37342.847779970565</v>
      </c>
      <c r="I119" s="577">
        <f t="shared" si="55"/>
        <v>37342.847779970565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220256.87323297793</v>
      </c>
      <c r="E120" s="522">
        <f>IF(+J96&lt;F119,J96,D120)</f>
        <v>9579.931818181818</v>
      </c>
      <c r="F120" s="523">
        <f t="shared" si="52"/>
        <v>210676.94141479611</v>
      </c>
      <c r="G120" s="523">
        <f t="shared" si="53"/>
        <v>215466.90732388702</v>
      </c>
      <c r="H120" s="526">
        <f t="shared" si="54"/>
        <v>36161.018952683873</v>
      </c>
      <c r="I120" s="577">
        <f t="shared" si="55"/>
        <v>36161.018952683873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210676.94141479611</v>
      </c>
      <c r="E121" s="522">
        <f>IF(+J96&lt;F120,J96,D121)</f>
        <v>9579.931818181818</v>
      </c>
      <c r="F121" s="523">
        <f t="shared" si="52"/>
        <v>201097.00959661428</v>
      </c>
      <c r="G121" s="523">
        <f t="shared" si="53"/>
        <v>205886.9755057052</v>
      </c>
      <c r="H121" s="526">
        <f t="shared" si="54"/>
        <v>34979.190125397181</v>
      </c>
      <c r="I121" s="577">
        <f t="shared" si="55"/>
        <v>34979.190125397181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201097.00959661428</v>
      </c>
      <c r="E122" s="522">
        <f>IF(+J96&lt;F121,J96,D122)</f>
        <v>9579.931818181818</v>
      </c>
      <c r="F122" s="523">
        <f t="shared" si="52"/>
        <v>191517.07777843246</v>
      </c>
      <c r="G122" s="523">
        <f t="shared" si="53"/>
        <v>196307.04368752337</v>
      </c>
      <c r="H122" s="526">
        <f t="shared" si="54"/>
        <v>33797.361298110489</v>
      </c>
      <c r="I122" s="577">
        <f t="shared" si="55"/>
        <v>33797.361298110489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191517.07777843246</v>
      </c>
      <c r="E123" s="522">
        <f>IF(+J96&lt;F122,J96,D123)</f>
        <v>9579.931818181818</v>
      </c>
      <c r="F123" s="523">
        <f t="shared" si="52"/>
        <v>181937.14596025064</v>
      </c>
      <c r="G123" s="523">
        <f t="shared" si="53"/>
        <v>186727.11186934155</v>
      </c>
      <c r="H123" s="526">
        <f t="shared" si="54"/>
        <v>32615.532470823797</v>
      </c>
      <c r="I123" s="577">
        <f t="shared" si="55"/>
        <v>32615.532470823797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181937.14596025064</v>
      </c>
      <c r="E124" s="522">
        <f>IF(+J96&lt;F123,J96,D124)</f>
        <v>9579.931818181818</v>
      </c>
      <c r="F124" s="523">
        <f t="shared" si="52"/>
        <v>172357.21414206881</v>
      </c>
      <c r="G124" s="523">
        <f t="shared" si="53"/>
        <v>177147.18005115972</v>
      </c>
      <c r="H124" s="526">
        <f t="shared" si="54"/>
        <v>31433.703643537105</v>
      </c>
      <c r="I124" s="577">
        <f t="shared" si="55"/>
        <v>31433.703643537105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172357.21414206881</v>
      </c>
      <c r="E125" s="522">
        <f>IF(+J96&lt;F124,J96,D125)</f>
        <v>9579.931818181818</v>
      </c>
      <c r="F125" s="523">
        <f t="shared" si="52"/>
        <v>162777.28232388699</v>
      </c>
      <c r="G125" s="523">
        <f t="shared" si="53"/>
        <v>167567.2482329779</v>
      </c>
      <c r="H125" s="526">
        <f t="shared" si="54"/>
        <v>30251.874816250413</v>
      </c>
      <c r="I125" s="577">
        <f t="shared" si="55"/>
        <v>30251.874816250413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162777.28232388699</v>
      </c>
      <c r="E126" s="522">
        <f>IF(+J96&lt;F125,J96,D126)</f>
        <v>9579.931818181818</v>
      </c>
      <c r="F126" s="523">
        <f t="shared" si="52"/>
        <v>153197.35050570517</v>
      </c>
      <c r="G126" s="523">
        <f t="shared" si="53"/>
        <v>157987.31641479608</v>
      </c>
      <c r="H126" s="526">
        <f t="shared" si="54"/>
        <v>29070.04598896372</v>
      </c>
      <c r="I126" s="577">
        <f t="shared" si="55"/>
        <v>29070.04598896372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153197.35050570517</v>
      </c>
      <c r="E127" s="522">
        <f>IF(+J96&lt;F126,J96,D127)</f>
        <v>9579.931818181818</v>
      </c>
      <c r="F127" s="523">
        <f t="shared" si="52"/>
        <v>143617.41868752334</v>
      </c>
      <c r="G127" s="523">
        <f t="shared" si="53"/>
        <v>148407.38459661425</v>
      </c>
      <c r="H127" s="526">
        <f t="shared" si="54"/>
        <v>27888.217161677028</v>
      </c>
      <c r="I127" s="577">
        <f t="shared" si="55"/>
        <v>27888.217161677028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143617.41868752334</v>
      </c>
      <c r="E128" s="522">
        <f>IF(+J96&lt;F127,J96,D128)</f>
        <v>9579.931818181818</v>
      </c>
      <c r="F128" s="523">
        <f t="shared" si="52"/>
        <v>134037.48686934152</v>
      </c>
      <c r="G128" s="523">
        <f t="shared" si="53"/>
        <v>138827.45277843243</v>
      </c>
      <c r="H128" s="526">
        <f t="shared" si="54"/>
        <v>26706.388334390336</v>
      </c>
      <c r="I128" s="577">
        <f t="shared" si="55"/>
        <v>26706.388334390336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134037.48686934152</v>
      </c>
      <c r="E129" s="522">
        <f>IF(+J96&lt;F128,J96,D129)</f>
        <v>9579.931818181818</v>
      </c>
      <c r="F129" s="523">
        <f t="shared" si="52"/>
        <v>124457.5550511597</v>
      </c>
      <c r="G129" s="523">
        <f t="shared" si="53"/>
        <v>129247.52096025061</v>
      </c>
      <c r="H129" s="526">
        <f t="shared" si="54"/>
        <v>25524.559507103644</v>
      </c>
      <c r="I129" s="577">
        <f t="shared" si="55"/>
        <v>25524.559507103644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124457.5550511597</v>
      </c>
      <c r="E130" s="522">
        <f>IF(+J96&lt;F129,J96,D130)</f>
        <v>9579.931818181818</v>
      </c>
      <c r="F130" s="523">
        <f t="shared" si="52"/>
        <v>114877.62323297787</v>
      </c>
      <c r="G130" s="523">
        <f t="shared" si="53"/>
        <v>119667.58914206878</v>
      </c>
      <c r="H130" s="526">
        <f t="shared" si="54"/>
        <v>24342.730679816952</v>
      </c>
      <c r="I130" s="577">
        <f t="shared" si="55"/>
        <v>24342.730679816952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114877.62323297787</v>
      </c>
      <c r="E131" s="522">
        <f>IF(+J96&lt;F130,J96,D131)</f>
        <v>9579.931818181818</v>
      </c>
      <c r="F131" s="523">
        <f t="shared" si="52"/>
        <v>105297.69141479605</v>
      </c>
      <c r="G131" s="523">
        <f t="shared" ref="G131:G154" si="56">+(F131+D131)/2</f>
        <v>110087.65732388696</v>
      </c>
      <c r="H131" s="526">
        <f t="shared" ref="H131:H154" si="57">+J$94*G131+E131</f>
        <v>23160.90185253026</v>
      </c>
      <c r="I131" s="577">
        <f t="shared" ref="I131:I154" si="58">+J$95*G131+E131</f>
        <v>23160.90185253026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105297.69141479605</v>
      </c>
      <c r="E132" s="522">
        <f>IF(+J96&lt;F131,J96,D132)</f>
        <v>9579.931818181818</v>
      </c>
      <c r="F132" s="523">
        <f t="shared" ref="F132:F154" si="64">+D132-E132</f>
        <v>95717.759596614225</v>
      </c>
      <c r="G132" s="523">
        <f t="shared" si="56"/>
        <v>100507.72550570514</v>
      </c>
      <c r="H132" s="526">
        <f t="shared" si="57"/>
        <v>21979.073025243568</v>
      </c>
      <c r="I132" s="577">
        <f t="shared" si="58"/>
        <v>21979.073025243568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95717.759596614225</v>
      </c>
      <c r="E133" s="522">
        <f>IF(+J96&lt;F132,J96,D133)</f>
        <v>9579.931818181818</v>
      </c>
      <c r="F133" s="523">
        <f t="shared" si="64"/>
        <v>86137.827778432402</v>
      </c>
      <c r="G133" s="523">
        <f t="shared" si="56"/>
        <v>90927.793687523314</v>
      </c>
      <c r="H133" s="526">
        <f t="shared" si="57"/>
        <v>20797.244197956876</v>
      </c>
      <c r="I133" s="577">
        <f t="shared" si="58"/>
        <v>20797.244197956876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86137.827778432402</v>
      </c>
      <c r="E134" s="522">
        <f>IF(+J96&lt;F133,J96,D134)</f>
        <v>9579.931818181818</v>
      </c>
      <c r="F134" s="523">
        <f t="shared" si="64"/>
        <v>76557.895960250578</v>
      </c>
      <c r="G134" s="523">
        <f t="shared" si="56"/>
        <v>81347.86186934149</v>
      </c>
      <c r="H134" s="526">
        <f t="shared" si="57"/>
        <v>19615.415370670184</v>
      </c>
      <c r="I134" s="577">
        <f t="shared" si="58"/>
        <v>19615.415370670184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76557.895960250578</v>
      </c>
      <c r="E135" s="522">
        <f>IF(+J96&lt;F134,J96,D135)</f>
        <v>9579.931818181818</v>
      </c>
      <c r="F135" s="523">
        <f t="shared" si="64"/>
        <v>66977.964142068755</v>
      </c>
      <c r="G135" s="523">
        <f t="shared" si="56"/>
        <v>71767.930051159667</v>
      </c>
      <c r="H135" s="526">
        <f t="shared" si="57"/>
        <v>18433.586543383492</v>
      </c>
      <c r="I135" s="577">
        <f t="shared" si="58"/>
        <v>18433.586543383492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66977.964142068755</v>
      </c>
      <c r="E136" s="522">
        <f>IF(+J96&lt;F135,J96,D136)</f>
        <v>9579.931818181818</v>
      </c>
      <c r="F136" s="523">
        <f t="shared" si="64"/>
        <v>57398.032323886939</v>
      </c>
      <c r="G136" s="523">
        <f t="shared" si="56"/>
        <v>62187.998232977843</v>
      </c>
      <c r="H136" s="526">
        <f t="shared" si="57"/>
        <v>17251.757716096799</v>
      </c>
      <c r="I136" s="577">
        <f t="shared" si="58"/>
        <v>17251.757716096799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57398.032323886939</v>
      </c>
      <c r="E137" s="522">
        <f>IF(+J96&lt;F136,J96,D137)</f>
        <v>9579.931818181818</v>
      </c>
      <c r="F137" s="523">
        <f t="shared" si="64"/>
        <v>47818.100505705122</v>
      </c>
      <c r="G137" s="523">
        <f t="shared" si="56"/>
        <v>52608.066414796034</v>
      </c>
      <c r="H137" s="526">
        <f t="shared" si="57"/>
        <v>16069.928888810111</v>
      </c>
      <c r="I137" s="577">
        <f t="shared" si="58"/>
        <v>16069.928888810111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47818.100505705122</v>
      </c>
      <c r="E138" s="522">
        <f>IF(+J96&lt;F137,J96,D138)</f>
        <v>9579.931818181818</v>
      </c>
      <c r="F138" s="523">
        <f t="shared" si="64"/>
        <v>38238.168687523306</v>
      </c>
      <c r="G138" s="523">
        <f t="shared" si="56"/>
        <v>43028.134596614211</v>
      </c>
      <c r="H138" s="526">
        <f t="shared" si="57"/>
        <v>14888.100061523419</v>
      </c>
      <c r="I138" s="577">
        <f t="shared" si="58"/>
        <v>14888.100061523419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38238.168687523306</v>
      </c>
      <c r="E139" s="522">
        <f>IF(+J96&lt;F138,J96,D139)</f>
        <v>9579.931818181818</v>
      </c>
      <c r="F139" s="523">
        <f t="shared" si="64"/>
        <v>28658.23686934149</v>
      </c>
      <c r="G139" s="523">
        <f t="shared" si="56"/>
        <v>33448.202778432402</v>
      </c>
      <c r="H139" s="526">
        <f t="shared" si="57"/>
        <v>13706.271234236729</v>
      </c>
      <c r="I139" s="577">
        <f t="shared" si="58"/>
        <v>13706.271234236729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28658.23686934149</v>
      </c>
      <c r="E140" s="522">
        <f>IF(+J96&lt;F139,J96,D140)</f>
        <v>9579.931818181818</v>
      </c>
      <c r="F140" s="523">
        <f t="shared" si="64"/>
        <v>19078.305051159674</v>
      </c>
      <c r="G140" s="523">
        <f t="shared" si="56"/>
        <v>23868.270960250582</v>
      </c>
      <c r="H140" s="526">
        <f t="shared" si="57"/>
        <v>12524.442406950036</v>
      </c>
      <c r="I140" s="577">
        <f t="shared" si="58"/>
        <v>12524.442406950036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19078.305051159674</v>
      </c>
      <c r="E141" s="522">
        <f>IF(+J96&lt;F140,J96,D141)</f>
        <v>9579.931818181818</v>
      </c>
      <c r="F141" s="523">
        <f t="shared" si="64"/>
        <v>9498.3732329778559</v>
      </c>
      <c r="G141" s="523">
        <f t="shared" si="56"/>
        <v>14288.339142068766</v>
      </c>
      <c r="H141" s="526">
        <f t="shared" si="57"/>
        <v>11342.613579663346</v>
      </c>
      <c r="I141" s="577">
        <f t="shared" si="58"/>
        <v>11342.613579663346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9498.3732329778559</v>
      </c>
      <c r="E142" s="522">
        <f>IF(+J96&lt;F141,J96,D142)</f>
        <v>9498.3732329778559</v>
      </c>
      <c r="F142" s="523">
        <f t="shared" si="64"/>
        <v>0</v>
      </c>
      <c r="G142" s="523">
        <f t="shared" si="56"/>
        <v>4749.1866164889279</v>
      </c>
      <c r="H142" s="526">
        <f t="shared" si="57"/>
        <v>10084.256906896946</v>
      </c>
      <c r="I142" s="577">
        <f t="shared" si="58"/>
        <v>10084.256906896946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4"/>
        <v>0</v>
      </c>
      <c r="G143" s="523">
        <f t="shared" si="56"/>
        <v>0</v>
      </c>
      <c r="H143" s="526">
        <f t="shared" si="57"/>
        <v>0</v>
      </c>
      <c r="I143" s="577">
        <f t="shared" si="58"/>
        <v>0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1540089.9048095522</v>
      </c>
      <c r="I155" s="375">
        <f>SUM(I99:I154)</f>
        <v>1540089.9048095522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topLeftCell="B78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615062.20403380867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615062.20403380867</v>
      </c>
      <c r="O6" s="269"/>
      <c r="P6" s="269"/>
    </row>
    <row r="7" spans="1:17" ht="13.5" thickBot="1">
      <c r="C7" s="467" t="s">
        <v>48</v>
      </c>
      <c r="D7" s="620" t="s">
        <v>281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 t="shared" ref="K23:K28" si="10">G23</f>
        <v>701781.20735784783</v>
      </c>
      <c r="L23" s="519">
        <f t="shared" si="6"/>
        <v>0</v>
      </c>
      <c r="M23" s="518">
        <f t="shared" ref="M23:M28" si="11"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 t="shared" si="10"/>
        <v>685449.68074254401</v>
      </c>
      <c r="L24" s="519">
        <f t="shared" ref="L24" si="12">IF(K24&lt;&gt;0,+G24-K24,0)</f>
        <v>0</v>
      </c>
      <c r="M24" s="518">
        <f t="shared" si="11"/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 t="shared" si="10"/>
        <v>563802.60432385455</v>
      </c>
      <c r="L25" s="519">
        <f t="shared" ref="L25" si="13">IF(K25&lt;&gt;0,+G25-K25,0)</f>
        <v>0</v>
      </c>
      <c r="M25" s="518">
        <f t="shared" si="11"/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 t="shared" si="10"/>
        <v>563524.4472824221</v>
      </c>
      <c r="L26" s="519">
        <f t="shared" ref="L26" si="14">IF(K26&lt;&gt;0,+G26-K26,0)</f>
        <v>0</v>
      </c>
      <c r="M26" s="518">
        <f t="shared" si="11"/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 t="shared" si="10"/>
        <v>575360.12029871624</v>
      </c>
      <c r="L27" s="519">
        <f t="shared" ref="L27" si="15">IF(K27&lt;&gt;0,+G27-K27,0)</f>
        <v>0</v>
      </c>
      <c r="M27" s="518">
        <f t="shared" si="11"/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3938558.4834292196</v>
      </c>
      <c r="E28" s="609">
        <v>125439.97619047618</v>
      </c>
      <c r="F28" s="608">
        <v>3813118.5072387434</v>
      </c>
      <c r="G28" s="609">
        <v>615062.20403380867</v>
      </c>
      <c r="H28" s="610">
        <v>615062.20403380867</v>
      </c>
      <c r="I28" s="511">
        <f t="shared" si="9"/>
        <v>0</v>
      </c>
      <c r="J28" s="511"/>
      <c r="K28" s="518">
        <f t="shared" si="10"/>
        <v>615062.20403380867</v>
      </c>
      <c r="L28" s="519">
        <f t="shared" ref="L28" si="16">IF(K28&lt;&gt;0,+G28-K28,0)</f>
        <v>0</v>
      </c>
      <c r="M28" s="518">
        <f t="shared" si="11"/>
        <v>615062.20403380867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3813118.5072387434</v>
      </c>
      <c r="E29" s="522">
        <f>IF(+I14&lt;F28,I14,D29)</f>
        <v>125439.97619047618</v>
      </c>
      <c r="F29" s="523">
        <f t="shared" ref="F29:F48" si="17">+D29-E29</f>
        <v>3687678.5310482671</v>
      </c>
      <c r="G29" s="524">
        <f t="shared" ref="G29:G53" si="18">+I$12*((D29+F29)/2)+E29</f>
        <v>547150.15062717232</v>
      </c>
      <c r="H29" s="491">
        <f t="shared" ref="H29:H53" si="19">+I$13*((D29+F29)/2)+E29</f>
        <v>547150.15062717232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3687678.5310482671</v>
      </c>
      <c r="E30" s="522">
        <f>IF(+I14&lt;F29,I14,D30)</f>
        <v>125439.97619047618</v>
      </c>
      <c r="F30" s="523">
        <f t="shared" si="17"/>
        <v>3562238.5548577909</v>
      </c>
      <c r="G30" s="524">
        <f t="shared" si="18"/>
        <v>533045.16579140036</v>
      </c>
      <c r="H30" s="491">
        <f t="shared" si="19"/>
        <v>533045.16579140036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3562238.5548577909</v>
      </c>
      <c r="E31" s="522">
        <f>IF(+I14&lt;F30,I14,D31)</f>
        <v>125439.97619047618</v>
      </c>
      <c r="F31" s="523">
        <f t="shared" si="17"/>
        <v>3436798.5786673147</v>
      </c>
      <c r="G31" s="524">
        <f t="shared" si="18"/>
        <v>518940.1809556284</v>
      </c>
      <c r="H31" s="491">
        <f t="shared" si="19"/>
        <v>518940.1809556284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3436798.5786673147</v>
      </c>
      <c r="E32" s="522">
        <f>IF(+I14&lt;F31,I14,D32)</f>
        <v>125439.97619047618</v>
      </c>
      <c r="F32" s="523">
        <f t="shared" si="17"/>
        <v>3311358.6024768385</v>
      </c>
      <c r="G32" s="524">
        <f t="shared" si="18"/>
        <v>504835.19611985644</v>
      </c>
      <c r="H32" s="491">
        <f t="shared" si="19"/>
        <v>504835.19611985644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3311358.6024768385</v>
      </c>
      <c r="E33" s="522">
        <f>IF(+I14&lt;F32,I14,D33)</f>
        <v>125439.97619047618</v>
      </c>
      <c r="F33" s="523">
        <f t="shared" si="17"/>
        <v>3185918.6262863623</v>
      </c>
      <c r="G33" s="524">
        <f t="shared" si="18"/>
        <v>490730.21128408448</v>
      </c>
      <c r="H33" s="491">
        <f t="shared" si="19"/>
        <v>490730.21128408448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3185918.6262863623</v>
      </c>
      <c r="E34" s="522">
        <f>IF(+I14&lt;F33,I14,D34)</f>
        <v>125439.97619047618</v>
      </c>
      <c r="F34" s="523">
        <f t="shared" si="17"/>
        <v>3060478.6500958861</v>
      </c>
      <c r="G34" s="524">
        <f t="shared" si="18"/>
        <v>476625.22644831252</v>
      </c>
      <c r="H34" s="491">
        <f t="shared" si="19"/>
        <v>476625.22644831252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3060478.6500958861</v>
      </c>
      <c r="E35" s="522">
        <f>IF(+I14&lt;F34,I14,D35)</f>
        <v>125439.97619047618</v>
      </c>
      <c r="F35" s="523">
        <f t="shared" si="17"/>
        <v>2935038.6739054099</v>
      </c>
      <c r="G35" s="524">
        <f t="shared" si="18"/>
        <v>462520.24161254056</v>
      </c>
      <c r="H35" s="491">
        <f t="shared" si="19"/>
        <v>462520.24161254056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2935038.6739054099</v>
      </c>
      <c r="E36" s="522">
        <f>IF(+I14&lt;F35,I14,D36)</f>
        <v>125439.97619047618</v>
      </c>
      <c r="F36" s="523">
        <f t="shared" si="17"/>
        <v>2809598.6977149337</v>
      </c>
      <c r="G36" s="524">
        <f t="shared" si="18"/>
        <v>448415.25677676871</v>
      </c>
      <c r="H36" s="491">
        <f t="shared" si="19"/>
        <v>448415.25677676871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2809598.6977149337</v>
      </c>
      <c r="E37" s="522">
        <f>IF(+I14&lt;F36,I14,D37)</f>
        <v>125439.97619047618</v>
      </c>
      <c r="F37" s="523">
        <f t="shared" si="17"/>
        <v>2684158.7215244574</v>
      </c>
      <c r="G37" s="524">
        <f t="shared" si="18"/>
        <v>434310.27194099664</v>
      </c>
      <c r="H37" s="491">
        <f t="shared" si="19"/>
        <v>434310.27194099664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2684158.7215244574</v>
      </c>
      <c r="E38" s="522">
        <f>IF(+I14&lt;F37,I14,D38)</f>
        <v>125439.97619047618</v>
      </c>
      <c r="F38" s="523">
        <f t="shared" si="17"/>
        <v>2558718.7453339812</v>
      </c>
      <c r="G38" s="524">
        <f t="shared" si="18"/>
        <v>420205.28710522479</v>
      </c>
      <c r="H38" s="491">
        <f t="shared" si="19"/>
        <v>420205.28710522479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2558718.7453339812</v>
      </c>
      <c r="E39" s="522">
        <f>IF(+I14&lt;F38,I14,D39)</f>
        <v>125439.97619047618</v>
      </c>
      <c r="F39" s="523">
        <f t="shared" si="17"/>
        <v>2433278.769143505</v>
      </c>
      <c r="G39" s="524">
        <f t="shared" si="18"/>
        <v>406100.30226945272</v>
      </c>
      <c r="H39" s="491">
        <f t="shared" si="19"/>
        <v>406100.30226945272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2433278.769143505</v>
      </c>
      <c r="E40" s="522">
        <f>IF(+I14&lt;F39,I14,D40)</f>
        <v>125439.97619047618</v>
      </c>
      <c r="F40" s="523">
        <f t="shared" si="17"/>
        <v>2307838.7929530288</v>
      </c>
      <c r="G40" s="524">
        <f t="shared" si="18"/>
        <v>391995.31743368087</v>
      </c>
      <c r="H40" s="491">
        <f t="shared" si="19"/>
        <v>391995.31743368087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2307838.7929530288</v>
      </c>
      <c r="E41" s="522">
        <f>IF(+I14&lt;F40,I14,D41)</f>
        <v>125439.97619047618</v>
      </c>
      <c r="F41" s="523">
        <f t="shared" si="17"/>
        <v>2182398.8167625526</v>
      </c>
      <c r="G41" s="524">
        <f t="shared" si="18"/>
        <v>377890.3325979088</v>
      </c>
      <c r="H41" s="491">
        <f t="shared" si="19"/>
        <v>377890.3325979088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2182398.8167625526</v>
      </c>
      <c r="E42" s="522">
        <f>IF(+I14&lt;F41,I14,D42)</f>
        <v>125439.97619047618</v>
      </c>
      <c r="F42" s="523">
        <f t="shared" si="17"/>
        <v>2056958.8405720764</v>
      </c>
      <c r="G42" s="524">
        <f t="shared" si="18"/>
        <v>363785.34776213695</v>
      </c>
      <c r="H42" s="491">
        <f t="shared" si="19"/>
        <v>363785.34776213695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2056958.8405720764</v>
      </c>
      <c r="E43" s="522">
        <f>IF(+I14&lt;F42,I14,D43)</f>
        <v>125439.97619047618</v>
      </c>
      <c r="F43" s="523">
        <f t="shared" si="17"/>
        <v>1931518.8643816002</v>
      </c>
      <c r="G43" s="524">
        <f t="shared" si="18"/>
        <v>349680.36292636499</v>
      </c>
      <c r="H43" s="491">
        <f t="shared" si="19"/>
        <v>349680.36292636499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1931518.8643816002</v>
      </c>
      <c r="E44" s="522">
        <f>IF(+I14&lt;F43,I14,D44)</f>
        <v>125439.97619047618</v>
      </c>
      <c r="F44" s="523">
        <f t="shared" si="17"/>
        <v>1806078.888191124</v>
      </c>
      <c r="G44" s="524">
        <f t="shared" si="18"/>
        <v>335575.37809059303</v>
      </c>
      <c r="H44" s="491">
        <f t="shared" si="19"/>
        <v>335575.37809059303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1806078.888191124</v>
      </c>
      <c r="E45" s="522">
        <f>IF(+I14&lt;F44,I14,D45)</f>
        <v>125439.97619047618</v>
      </c>
      <c r="F45" s="523">
        <f t="shared" si="17"/>
        <v>1680638.9120006477</v>
      </c>
      <c r="G45" s="524">
        <f t="shared" si="18"/>
        <v>321470.39325482107</v>
      </c>
      <c r="H45" s="491">
        <f t="shared" si="19"/>
        <v>321470.39325482107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1680638.9120006477</v>
      </c>
      <c r="E46" s="522">
        <f>IF(+I14&lt;F45,I14,D46)</f>
        <v>125439.97619047618</v>
      </c>
      <c r="F46" s="523">
        <f t="shared" si="17"/>
        <v>1555198.9358101715</v>
      </c>
      <c r="G46" s="524">
        <f t="shared" si="18"/>
        <v>307365.40841904911</v>
      </c>
      <c r="H46" s="491">
        <f t="shared" si="19"/>
        <v>307365.40841904911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1555198.9358101715</v>
      </c>
      <c r="E47" s="522">
        <f>IF(+I14&lt;F46,I14,D47)</f>
        <v>125439.97619047618</v>
      </c>
      <c r="F47" s="523">
        <f t="shared" si="17"/>
        <v>1429758.9596196953</v>
      </c>
      <c r="G47" s="524">
        <f t="shared" si="18"/>
        <v>293260.42358327715</v>
      </c>
      <c r="H47" s="491">
        <f t="shared" si="19"/>
        <v>293260.42358327715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1429758.9596196953</v>
      </c>
      <c r="E48" s="522">
        <f>IF(+I14&lt;F47,I14,D48)</f>
        <v>125439.97619047618</v>
      </c>
      <c r="F48" s="523">
        <f t="shared" si="17"/>
        <v>1304318.9834292191</v>
      </c>
      <c r="G48" s="524">
        <f t="shared" si="18"/>
        <v>279155.43874750519</v>
      </c>
      <c r="H48" s="491">
        <f t="shared" si="19"/>
        <v>279155.43874750519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1304318.9834292191</v>
      </c>
      <c r="E49" s="522">
        <f>IF(+I14&lt;F48,I14,D49)</f>
        <v>125439.97619047618</v>
      </c>
      <c r="F49" s="523">
        <f t="shared" ref="F49:F72" si="20">+D49-E49</f>
        <v>1178879.0072387429</v>
      </c>
      <c r="G49" s="524">
        <f t="shared" si="18"/>
        <v>265050.45391173323</v>
      </c>
      <c r="H49" s="491">
        <f t="shared" si="19"/>
        <v>265050.45391173323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1178879.0072387429</v>
      </c>
      <c r="E50" s="522">
        <f>IF(+I14&lt;F49,I14,D50)</f>
        <v>125439.97619047618</v>
      </c>
      <c r="F50" s="523">
        <f t="shared" si="20"/>
        <v>1053439.0310482667</v>
      </c>
      <c r="G50" s="524">
        <f t="shared" si="18"/>
        <v>250945.46907596127</v>
      </c>
      <c r="H50" s="491">
        <f t="shared" si="19"/>
        <v>250945.46907596127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1053439.0310482667</v>
      </c>
      <c r="E51" s="522">
        <f>IF(+I14&lt;F50,I14,D51)</f>
        <v>125439.97619047618</v>
      </c>
      <c r="F51" s="523">
        <f t="shared" si="20"/>
        <v>927999.05485779047</v>
      </c>
      <c r="G51" s="524">
        <f t="shared" si="18"/>
        <v>236840.48424018931</v>
      </c>
      <c r="H51" s="491">
        <f t="shared" si="19"/>
        <v>236840.48424018931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927999.05485779047</v>
      </c>
      <c r="E52" s="522">
        <f>IF(+I14&lt;F51,I14,D52)</f>
        <v>125439.97619047618</v>
      </c>
      <c r="F52" s="523">
        <f t="shared" si="20"/>
        <v>802559.07866731426</v>
      </c>
      <c r="G52" s="524">
        <f t="shared" si="18"/>
        <v>222735.49940441738</v>
      </c>
      <c r="H52" s="491">
        <f t="shared" si="19"/>
        <v>222735.49940441738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802559.07866731426</v>
      </c>
      <c r="E53" s="522">
        <f>IF(+I14&lt;F52,I14,D53)</f>
        <v>125439.97619047618</v>
      </c>
      <c r="F53" s="523">
        <f t="shared" si="20"/>
        <v>677119.10247683804</v>
      </c>
      <c r="G53" s="524">
        <f t="shared" si="18"/>
        <v>208630.51456864542</v>
      </c>
      <c r="H53" s="491">
        <f t="shared" si="19"/>
        <v>208630.51456864542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677119.10247683804</v>
      </c>
      <c r="E54" s="522">
        <f>IF(+I14&lt;F53,I14,D54)</f>
        <v>125439.97619047618</v>
      </c>
      <c r="F54" s="523">
        <f t="shared" si="20"/>
        <v>551679.12628636183</v>
      </c>
      <c r="G54" s="524">
        <f t="shared" ref="G54:G72" si="26">+I$12*((D54+F54)/2)+E54</f>
        <v>194525.52973287349</v>
      </c>
      <c r="H54" s="491">
        <f t="shared" ref="H54:H72" si="27">+I$13*((D54+F54)/2)+E54</f>
        <v>194525.52973287349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551679.12628636183</v>
      </c>
      <c r="E55" s="522">
        <f>IF(+I14&lt;F54,I14,D55)</f>
        <v>125439.97619047618</v>
      </c>
      <c r="F55" s="523">
        <f t="shared" si="20"/>
        <v>426239.15009588562</v>
      </c>
      <c r="G55" s="524">
        <f t="shared" si="26"/>
        <v>180420.54489710153</v>
      </c>
      <c r="H55" s="491">
        <f t="shared" si="27"/>
        <v>180420.54489710153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426239.15009588562</v>
      </c>
      <c r="E56" s="522">
        <f>IF(+I14&lt;F55,I14,D56)</f>
        <v>125439.97619047618</v>
      </c>
      <c r="F56" s="523">
        <f t="shared" si="20"/>
        <v>300799.17390540941</v>
      </c>
      <c r="G56" s="524">
        <f t="shared" si="26"/>
        <v>166315.56006132957</v>
      </c>
      <c r="H56" s="491">
        <f t="shared" si="27"/>
        <v>166315.56006132957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300799.17390540941</v>
      </c>
      <c r="E57" s="522">
        <f>IF(+I14&lt;F56,I14,D57)</f>
        <v>125439.97619047618</v>
      </c>
      <c r="F57" s="523">
        <f t="shared" si="20"/>
        <v>175359.19771493322</v>
      </c>
      <c r="G57" s="524">
        <f t="shared" si="26"/>
        <v>152210.57522555761</v>
      </c>
      <c r="H57" s="491">
        <f t="shared" si="27"/>
        <v>152210.57522555761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175359.19771493322</v>
      </c>
      <c r="E58" s="522">
        <f>IF(+I14&lt;F57,I14,D58)</f>
        <v>125439.97619047618</v>
      </c>
      <c r="F58" s="523">
        <f t="shared" si="20"/>
        <v>49919.22152445704</v>
      </c>
      <c r="G58" s="524">
        <f t="shared" si="26"/>
        <v>138105.59038978565</v>
      </c>
      <c r="H58" s="491">
        <f t="shared" si="27"/>
        <v>138105.59038978565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49919.22152445704</v>
      </c>
      <c r="E59" s="522">
        <f>IF(+I14&lt;F58,I14,D59)</f>
        <v>49919.22152445704</v>
      </c>
      <c r="F59" s="523">
        <f t="shared" si="20"/>
        <v>0</v>
      </c>
      <c r="G59" s="524">
        <f t="shared" si="26"/>
        <v>52725.782415168789</v>
      </c>
      <c r="H59" s="491">
        <f t="shared" si="27"/>
        <v>52725.782415168789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6"/>
        <v>0</v>
      </c>
      <c r="H60" s="491">
        <f t="shared" si="27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5268478.9999999963</v>
      </c>
      <c r="F73" s="375"/>
      <c r="G73" s="375">
        <f>SUM(G17:G72)</f>
        <v>18783604.292606685</v>
      </c>
      <c r="H73" s="375">
        <f>SUM(H17:H72)</f>
        <v>18783604.292606685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615062.20403380867</v>
      </c>
      <c r="N87" s="546">
        <f>IF(J92&lt;D11,0,VLOOKUP(J92,C17:O72,11))</f>
        <v>615062.20403380867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600155.47299985273</v>
      </c>
      <c r="N88" s="550">
        <f>IF(J92&lt;D11,0,VLOOKUP(J92,C99:P154,7))</f>
        <v>600155.47299985273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-14906.731033955934</v>
      </c>
      <c r="N89" s="555">
        <f>+N88-N87</f>
        <v>-14906.731033955934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119738.15909090909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8">+I99-H99</f>
        <v>0</v>
      </c>
      <c r="K99" s="514"/>
      <c r="L99" s="512">
        <f t="shared" ref="L99:L104" si="29">H99</f>
        <v>445678.79491286777</v>
      </c>
      <c r="M99" s="597">
        <f t="shared" ref="M99:M130" si="30">IF(L99&lt;&gt;0,+H99-L99,0)</f>
        <v>0</v>
      </c>
      <c r="N99" s="512">
        <f t="shared" ref="N99:N104" si="31">I99</f>
        <v>445678.79491286777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9"/>
        <v>821252.98086440889</v>
      </c>
      <c r="M100" s="519">
        <f t="shared" ref="M100:M105" si="35">IF(L100&lt;&gt;0,+H100-L100,0)</f>
        <v>0</v>
      </c>
      <c r="N100" s="518">
        <f t="shared" si="31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9"/>
        <v>807451.88344744302</v>
      </c>
      <c r="M101" s="519">
        <f t="shared" si="35"/>
        <v>0</v>
      </c>
      <c r="N101" s="518">
        <f t="shared" si="31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8"/>
        <v>0</v>
      </c>
      <c r="K102" s="514"/>
      <c r="L102" s="518">
        <f t="shared" si="29"/>
        <v>770075.44510229141</v>
      </c>
      <c r="M102" s="519">
        <f t="shared" si="35"/>
        <v>0</v>
      </c>
      <c r="N102" s="518">
        <f t="shared" si="31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8"/>
        <v>0</v>
      </c>
      <c r="K103" s="514"/>
      <c r="L103" s="518">
        <f t="shared" si="29"/>
        <v>727843.98591080913</v>
      </c>
      <c r="M103" s="519">
        <f t="shared" si="35"/>
        <v>0</v>
      </c>
      <c r="N103" s="518">
        <f t="shared" si="31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8"/>
        <v>0</v>
      </c>
      <c r="K104" s="514"/>
      <c r="L104" s="518">
        <f t="shared" si="29"/>
        <v>689578.34111200261</v>
      </c>
      <c r="M104" s="519">
        <f t="shared" si="35"/>
        <v>0</v>
      </c>
      <c r="N104" s="518">
        <f t="shared" si="31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8"/>
        <v>0</v>
      </c>
      <c r="K105" s="514"/>
      <c r="L105" s="518">
        <f t="shared" ref="L105" si="36">H105</f>
        <v>602642.29693406296</v>
      </c>
      <c r="M105" s="519">
        <f t="shared" si="35"/>
        <v>0</v>
      </c>
      <c r="N105" s="518">
        <f t="shared" ref="N105" si="37">I105</f>
        <v>602642.29693406296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8"/>
        <v>0</v>
      </c>
      <c r="K106" s="514"/>
      <c r="L106" s="518">
        <f t="shared" ref="L106" si="38">H106</f>
        <v>592942.82363557536</v>
      </c>
      <c r="M106" s="519">
        <f t="shared" ref="M106" si="39">IF(L106&lt;&gt;0,+H106-L106,0)</f>
        <v>0</v>
      </c>
      <c r="N106" s="518">
        <f t="shared" ref="N106" si="40">I106</f>
        <v>592942.82363557536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28"/>
        <v>0</v>
      </c>
      <c r="K107" s="514"/>
      <c r="L107" s="518">
        <f t="shared" ref="L107" si="41">H107</f>
        <v>584866.55753278674</v>
      </c>
      <c r="M107" s="519">
        <f t="shared" ref="M107" si="42">IF(L107&lt;&gt;0,+H107-L107,0)</f>
        <v>0</v>
      </c>
      <c r="N107" s="518">
        <f t="shared" ref="N107" si="43">I107</f>
        <v>584866.55753278674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4208082.4055924714</v>
      </c>
      <c r="E108" s="516">
        <v>128499.48780487805</v>
      </c>
      <c r="F108" s="515">
        <v>4079582.9177875933</v>
      </c>
      <c r="G108" s="515">
        <v>4143832.6616900321</v>
      </c>
      <c r="H108" s="575">
        <v>598883.44661081501</v>
      </c>
      <c r="I108" s="576">
        <v>598883.44661081501</v>
      </c>
      <c r="J108" s="514">
        <f t="shared" si="28"/>
        <v>0</v>
      </c>
      <c r="K108" s="514"/>
      <c r="L108" s="518">
        <f t="shared" ref="L108" si="44">H108</f>
        <v>598883.44661081501</v>
      </c>
      <c r="M108" s="519">
        <f t="shared" ref="M108" si="45">IF(L108&lt;&gt;0,+H108-L108,0)</f>
        <v>0</v>
      </c>
      <c r="N108" s="518">
        <f t="shared" ref="N108" si="46">I108</f>
        <v>598883.44661081501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4079582.9177875933</v>
      </c>
      <c r="E109" s="516">
        <v>125439.97619047618</v>
      </c>
      <c r="F109" s="515">
        <v>3954142.9415971171</v>
      </c>
      <c r="G109" s="515">
        <v>4016862.929692355</v>
      </c>
      <c r="H109" s="575">
        <v>597252.03170916019</v>
      </c>
      <c r="I109" s="576">
        <v>597252.03170916019</v>
      </c>
      <c r="J109" s="514">
        <f t="shared" si="28"/>
        <v>0</v>
      </c>
      <c r="K109" s="514"/>
      <c r="L109" s="518">
        <f t="shared" ref="L109" si="47">H109</f>
        <v>597252.03170916019</v>
      </c>
      <c r="M109" s="519">
        <f t="shared" ref="M109" si="48">IF(L109&lt;&gt;0,+H109-L109,0)</f>
        <v>0</v>
      </c>
      <c r="N109" s="518">
        <f t="shared" ref="N109" si="49">I109</f>
        <v>597252.03170916019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2023</v>
      </c>
      <c r="D110" s="374">
        <f>IF(F109+SUM(E$99:E109)=D$92,F109,D$92-SUM(E$99:E109))</f>
        <v>3954142.9415971171</v>
      </c>
      <c r="E110" s="522">
        <f>IF(+J96&lt;F109,J96,D110)</f>
        <v>119738.15909090909</v>
      </c>
      <c r="F110" s="523">
        <f t="shared" ref="F110:F131" si="52">+D110-E110</f>
        <v>3834404.7825062079</v>
      </c>
      <c r="G110" s="523">
        <f t="shared" ref="G110:G130" si="53">+(F110+D110)/2</f>
        <v>3894273.8620516625</v>
      </c>
      <c r="H110" s="526">
        <f t="shared" ref="H110:H130" si="54">+J$94*G110+E110</f>
        <v>600155.47299985273</v>
      </c>
      <c r="I110" s="577">
        <f t="shared" ref="I110:I130" si="55">+J$95*G110+E110</f>
        <v>600155.47299985273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3834404.7825062079</v>
      </c>
      <c r="E111" s="522">
        <f>IF(+J96&lt;F110,J96,D111)</f>
        <v>119738.15909090909</v>
      </c>
      <c r="F111" s="523">
        <f t="shared" si="52"/>
        <v>3714666.6234152988</v>
      </c>
      <c r="G111" s="523">
        <f t="shared" si="53"/>
        <v>3774535.7029607533</v>
      </c>
      <c r="H111" s="526">
        <f t="shared" si="54"/>
        <v>585383.96827251173</v>
      </c>
      <c r="I111" s="577">
        <f t="shared" si="55"/>
        <v>585383.96827251173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3714666.6234152988</v>
      </c>
      <c r="E112" s="522">
        <f>IF(+J96&lt;F111,J96,D112)</f>
        <v>119738.15909090909</v>
      </c>
      <c r="F112" s="523">
        <f t="shared" si="52"/>
        <v>3594928.4643243896</v>
      </c>
      <c r="G112" s="523">
        <f t="shared" si="53"/>
        <v>3654797.5438698442</v>
      </c>
      <c r="H112" s="526">
        <f t="shared" si="54"/>
        <v>570612.46354517085</v>
      </c>
      <c r="I112" s="577">
        <f t="shared" si="55"/>
        <v>570612.46354517085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3594928.4643243896</v>
      </c>
      <c r="E113" s="522">
        <f>IF(+J96&lt;F112,J96,D113)</f>
        <v>119738.15909090909</v>
      </c>
      <c r="F113" s="523">
        <f t="shared" si="52"/>
        <v>3475190.3052334804</v>
      </c>
      <c r="G113" s="523">
        <f t="shared" si="53"/>
        <v>3535059.384778935</v>
      </c>
      <c r="H113" s="526">
        <f t="shared" si="54"/>
        <v>555840.95881782984</v>
      </c>
      <c r="I113" s="577">
        <f t="shared" si="55"/>
        <v>555840.95881782984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3475190.3052334804</v>
      </c>
      <c r="E114" s="522">
        <f>IF(+J96&lt;F113,J96,D114)</f>
        <v>119738.15909090909</v>
      </c>
      <c r="F114" s="523">
        <f t="shared" si="52"/>
        <v>3355452.1461425712</v>
      </c>
      <c r="G114" s="523">
        <f t="shared" si="53"/>
        <v>3415321.2256880258</v>
      </c>
      <c r="H114" s="526">
        <f t="shared" si="54"/>
        <v>541069.45409048896</v>
      </c>
      <c r="I114" s="577">
        <f t="shared" si="55"/>
        <v>541069.45409048896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3355452.1461425712</v>
      </c>
      <c r="E115" s="522">
        <f>IF(+J96&lt;F114,J96,D115)</f>
        <v>119738.15909090909</v>
      </c>
      <c r="F115" s="523">
        <f t="shared" si="52"/>
        <v>3235713.9870516621</v>
      </c>
      <c r="G115" s="523">
        <f t="shared" si="53"/>
        <v>3295583.0665971166</v>
      </c>
      <c r="H115" s="526">
        <f t="shared" si="54"/>
        <v>526297.94936314807</v>
      </c>
      <c r="I115" s="577">
        <f t="shared" si="55"/>
        <v>526297.94936314807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3235713.9870516621</v>
      </c>
      <c r="E116" s="522">
        <f>IF(+J96&lt;F115,J96,D116)</f>
        <v>119738.15909090909</v>
      </c>
      <c r="F116" s="523">
        <f t="shared" si="52"/>
        <v>3115975.8279607529</v>
      </c>
      <c r="G116" s="523">
        <f t="shared" si="53"/>
        <v>3175844.9075062075</v>
      </c>
      <c r="H116" s="526">
        <f t="shared" si="54"/>
        <v>511526.44463580707</v>
      </c>
      <c r="I116" s="577">
        <f t="shared" si="55"/>
        <v>511526.44463580707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3115975.8279607529</v>
      </c>
      <c r="E117" s="522">
        <f>IF(+J96&lt;F116,J96,D117)</f>
        <v>119738.15909090909</v>
      </c>
      <c r="F117" s="523">
        <f t="shared" si="52"/>
        <v>2996237.6688698437</v>
      </c>
      <c r="G117" s="523">
        <f t="shared" si="53"/>
        <v>3056106.7484152983</v>
      </c>
      <c r="H117" s="526">
        <f t="shared" si="54"/>
        <v>496754.93990846619</v>
      </c>
      <c r="I117" s="577">
        <f t="shared" si="55"/>
        <v>496754.93990846619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2996237.6688698437</v>
      </c>
      <c r="E118" s="522">
        <f>IF(+J96&lt;F117,J96,D118)</f>
        <v>119738.15909090909</v>
      </c>
      <c r="F118" s="523">
        <f t="shared" si="52"/>
        <v>2876499.5097789345</v>
      </c>
      <c r="G118" s="523">
        <f t="shared" si="53"/>
        <v>2936368.5893243891</v>
      </c>
      <c r="H118" s="526">
        <f t="shared" si="54"/>
        <v>481983.4351811253</v>
      </c>
      <c r="I118" s="577">
        <f t="shared" si="55"/>
        <v>481983.4351811253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2876499.5097789345</v>
      </c>
      <c r="E119" s="522">
        <f>IF(+J96&lt;F118,J96,D119)</f>
        <v>119738.15909090909</v>
      </c>
      <c r="F119" s="523">
        <f t="shared" si="52"/>
        <v>2756761.3506880254</v>
      </c>
      <c r="G119" s="523">
        <f t="shared" si="53"/>
        <v>2816630.4302334799</v>
      </c>
      <c r="H119" s="526">
        <f t="shared" si="54"/>
        <v>467211.9304537843</v>
      </c>
      <c r="I119" s="577">
        <f t="shared" si="55"/>
        <v>467211.9304537843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2756761.3506880254</v>
      </c>
      <c r="E120" s="522">
        <f>IF(+J96&lt;F119,J96,D120)</f>
        <v>119738.15909090909</v>
      </c>
      <c r="F120" s="523">
        <f t="shared" si="52"/>
        <v>2637023.1915971162</v>
      </c>
      <c r="G120" s="523">
        <f t="shared" si="53"/>
        <v>2696892.2711425708</v>
      </c>
      <c r="H120" s="526">
        <f t="shared" si="54"/>
        <v>452440.42572644341</v>
      </c>
      <c r="I120" s="577">
        <f t="shared" si="55"/>
        <v>452440.42572644341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2637023.1915971162</v>
      </c>
      <c r="E121" s="522">
        <f>IF(+J96&lt;F120,J96,D121)</f>
        <v>119738.15909090909</v>
      </c>
      <c r="F121" s="523">
        <f t="shared" si="52"/>
        <v>2517285.032506207</v>
      </c>
      <c r="G121" s="523">
        <f t="shared" si="53"/>
        <v>2577154.1120516616</v>
      </c>
      <c r="H121" s="526">
        <f t="shared" si="54"/>
        <v>437668.92099910253</v>
      </c>
      <c r="I121" s="577">
        <f t="shared" si="55"/>
        <v>437668.92099910253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2517285.032506207</v>
      </c>
      <c r="E122" s="522">
        <f>IF(+J96&lt;F121,J96,D122)</f>
        <v>119738.15909090909</v>
      </c>
      <c r="F122" s="523">
        <f t="shared" si="52"/>
        <v>2397546.8734152978</v>
      </c>
      <c r="G122" s="523">
        <f t="shared" si="53"/>
        <v>2457415.9529607524</v>
      </c>
      <c r="H122" s="526">
        <f t="shared" si="54"/>
        <v>422897.41627176153</v>
      </c>
      <c r="I122" s="577">
        <f t="shared" si="55"/>
        <v>422897.41627176153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2397546.8734152978</v>
      </c>
      <c r="E123" s="522">
        <f>IF(+J96&lt;F122,J96,D123)</f>
        <v>119738.15909090909</v>
      </c>
      <c r="F123" s="523">
        <f t="shared" si="52"/>
        <v>2277808.7143243887</v>
      </c>
      <c r="G123" s="523">
        <f t="shared" si="53"/>
        <v>2337677.7938698432</v>
      </c>
      <c r="H123" s="526">
        <f t="shared" si="54"/>
        <v>408125.91154442064</v>
      </c>
      <c r="I123" s="577">
        <f t="shared" si="55"/>
        <v>408125.91154442064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2277808.7143243887</v>
      </c>
      <c r="E124" s="522">
        <f>IF(+J96&lt;F123,J96,D124)</f>
        <v>119738.15909090909</v>
      </c>
      <c r="F124" s="523">
        <f t="shared" si="52"/>
        <v>2158070.5552334795</v>
      </c>
      <c r="G124" s="523">
        <f t="shared" si="53"/>
        <v>2217939.6347789341</v>
      </c>
      <c r="H124" s="526">
        <f t="shared" si="54"/>
        <v>393354.40681707975</v>
      </c>
      <c r="I124" s="577">
        <f t="shared" si="55"/>
        <v>393354.40681707975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2158070.5552334795</v>
      </c>
      <c r="E125" s="522">
        <f>IF(+J96&lt;F124,J96,D125)</f>
        <v>119738.15909090909</v>
      </c>
      <c r="F125" s="523">
        <f t="shared" si="52"/>
        <v>2038332.3961425703</v>
      </c>
      <c r="G125" s="523">
        <f t="shared" si="53"/>
        <v>2098201.4756880249</v>
      </c>
      <c r="H125" s="526">
        <f t="shared" si="54"/>
        <v>378582.90208973875</v>
      </c>
      <c r="I125" s="577">
        <f t="shared" si="55"/>
        <v>378582.90208973875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2038332.3961425703</v>
      </c>
      <c r="E126" s="522">
        <f>IF(+J96&lt;F125,J96,D126)</f>
        <v>119738.15909090909</v>
      </c>
      <c r="F126" s="523">
        <f t="shared" si="52"/>
        <v>1918594.2370516611</v>
      </c>
      <c r="G126" s="523">
        <f t="shared" si="53"/>
        <v>1978463.3165971157</v>
      </c>
      <c r="H126" s="526">
        <f t="shared" si="54"/>
        <v>363811.39736239787</v>
      </c>
      <c r="I126" s="577">
        <f t="shared" si="55"/>
        <v>363811.39736239787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1918594.2370516611</v>
      </c>
      <c r="E127" s="522">
        <f>IF(+J96&lt;F126,J96,D127)</f>
        <v>119738.15909090909</v>
      </c>
      <c r="F127" s="523">
        <f t="shared" si="52"/>
        <v>1798856.077960752</v>
      </c>
      <c r="G127" s="523">
        <f t="shared" si="53"/>
        <v>1858725.1575062065</v>
      </c>
      <c r="H127" s="526">
        <f t="shared" si="54"/>
        <v>349039.89263505692</v>
      </c>
      <c r="I127" s="577">
        <f t="shared" si="55"/>
        <v>349039.89263505692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1798856.077960752</v>
      </c>
      <c r="E128" s="522">
        <f>IF(+J96&lt;F127,J96,D128)</f>
        <v>119738.15909090909</v>
      </c>
      <c r="F128" s="523">
        <f t="shared" si="52"/>
        <v>1679117.9188698428</v>
      </c>
      <c r="G128" s="523">
        <f t="shared" si="53"/>
        <v>1738986.9984152974</v>
      </c>
      <c r="H128" s="526">
        <f t="shared" si="54"/>
        <v>334268.38790771598</v>
      </c>
      <c r="I128" s="577">
        <f t="shared" si="55"/>
        <v>334268.38790771598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1679117.9188698428</v>
      </c>
      <c r="E129" s="522">
        <f>IF(+J96&lt;F128,J96,D129)</f>
        <v>119738.15909090909</v>
      </c>
      <c r="F129" s="523">
        <f t="shared" si="52"/>
        <v>1559379.7597789336</v>
      </c>
      <c r="G129" s="523">
        <f t="shared" si="53"/>
        <v>1619248.8393243882</v>
      </c>
      <c r="H129" s="526">
        <f t="shared" si="54"/>
        <v>319496.88318037509</v>
      </c>
      <c r="I129" s="577">
        <f t="shared" si="55"/>
        <v>319496.88318037509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1559379.7597789336</v>
      </c>
      <c r="E130" s="522">
        <f>IF(+J96&lt;F129,J96,D130)</f>
        <v>119738.15909090909</v>
      </c>
      <c r="F130" s="523">
        <f t="shared" si="52"/>
        <v>1439641.6006880244</v>
      </c>
      <c r="G130" s="523">
        <f t="shared" si="53"/>
        <v>1499510.680233479</v>
      </c>
      <c r="H130" s="526">
        <f t="shared" si="54"/>
        <v>304725.37845303415</v>
      </c>
      <c r="I130" s="577">
        <f t="shared" si="55"/>
        <v>304725.37845303415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1439641.6006880244</v>
      </c>
      <c r="E131" s="522">
        <f>IF(+J96&lt;F130,J96,D131)</f>
        <v>119738.15909090909</v>
      </c>
      <c r="F131" s="523">
        <f t="shared" si="52"/>
        <v>1319903.4415971152</v>
      </c>
      <c r="G131" s="523">
        <f t="shared" ref="G131:G154" si="56">+(F131+D131)/2</f>
        <v>1379772.5211425698</v>
      </c>
      <c r="H131" s="526">
        <f t="shared" ref="H131:H154" si="57">+J$94*G131+E131</f>
        <v>289953.87372569321</v>
      </c>
      <c r="I131" s="577">
        <f t="shared" ref="I131:I154" si="58">+J$95*G131+E131</f>
        <v>289953.87372569321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1319903.4415971152</v>
      </c>
      <c r="E132" s="522">
        <f>IF(+J96&lt;F131,J96,D132)</f>
        <v>119738.15909090909</v>
      </c>
      <c r="F132" s="523">
        <f t="shared" ref="F132:F154" si="64">+D132-E132</f>
        <v>1200165.2825062061</v>
      </c>
      <c r="G132" s="523">
        <f t="shared" si="56"/>
        <v>1260034.3620516607</v>
      </c>
      <c r="H132" s="526">
        <f t="shared" si="57"/>
        <v>275182.36899835232</v>
      </c>
      <c r="I132" s="577">
        <f t="shared" si="58"/>
        <v>275182.36899835232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1200165.2825062061</v>
      </c>
      <c r="E133" s="522">
        <f>IF(+J96&lt;F132,J96,D133)</f>
        <v>119738.15909090909</v>
      </c>
      <c r="F133" s="523">
        <f t="shared" si="64"/>
        <v>1080427.1234152969</v>
      </c>
      <c r="G133" s="523">
        <f t="shared" si="56"/>
        <v>1140296.2029607515</v>
      </c>
      <c r="H133" s="526">
        <f t="shared" si="57"/>
        <v>260410.86427101138</v>
      </c>
      <c r="I133" s="577">
        <f t="shared" si="58"/>
        <v>260410.86427101138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1080427.1234152969</v>
      </c>
      <c r="E134" s="522">
        <f>IF(+J96&lt;F133,J96,D134)</f>
        <v>119738.15909090909</v>
      </c>
      <c r="F134" s="523">
        <f t="shared" si="64"/>
        <v>960688.96432438784</v>
      </c>
      <c r="G134" s="523">
        <f t="shared" si="56"/>
        <v>1020558.0438698423</v>
      </c>
      <c r="H134" s="526">
        <f t="shared" si="57"/>
        <v>245639.35954367043</v>
      </c>
      <c r="I134" s="577">
        <f t="shared" si="58"/>
        <v>245639.35954367043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960688.96432438784</v>
      </c>
      <c r="E135" s="522">
        <f>IF(+J96&lt;F134,J96,D135)</f>
        <v>119738.15909090909</v>
      </c>
      <c r="F135" s="523">
        <f t="shared" si="64"/>
        <v>840950.80523347878</v>
      </c>
      <c r="G135" s="523">
        <f t="shared" si="56"/>
        <v>900819.88477893337</v>
      </c>
      <c r="H135" s="526">
        <f t="shared" si="57"/>
        <v>230867.85481632955</v>
      </c>
      <c r="I135" s="577">
        <f t="shared" si="58"/>
        <v>230867.85481632955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840950.80523347878</v>
      </c>
      <c r="E136" s="522">
        <f>IF(+J96&lt;F135,J96,D136)</f>
        <v>119738.15909090909</v>
      </c>
      <c r="F136" s="523">
        <f t="shared" si="64"/>
        <v>721212.64614256972</v>
      </c>
      <c r="G136" s="523">
        <f t="shared" si="56"/>
        <v>781081.72568802419</v>
      </c>
      <c r="H136" s="526">
        <f t="shared" si="57"/>
        <v>216096.35008898861</v>
      </c>
      <c r="I136" s="577">
        <f t="shared" si="58"/>
        <v>216096.35008898861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721212.64614256972</v>
      </c>
      <c r="E137" s="522">
        <f>IF(+J96&lt;F136,J96,D137)</f>
        <v>119738.15909090909</v>
      </c>
      <c r="F137" s="523">
        <f t="shared" si="64"/>
        <v>601474.48705166066</v>
      </c>
      <c r="G137" s="523">
        <f t="shared" si="56"/>
        <v>661343.56659711525</v>
      </c>
      <c r="H137" s="526">
        <f t="shared" si="57"/>
        <v>201324.84536164772</v>
      </c>
      <c r="I137" s="577">
        <f t="shared" si="58"/>
        <v>201324.84536164772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601474.48705166066</v>
      </c>
      <c r="E138" s="522">
        <f>IF(+J96&lt;F137,J96,D138)</f>
        <v>119738.15909090909</v>
      </c>
      <c r="F138" s="523">
        <f t="shared" si="64"/>
        <v>481736.3279607516</v>
      </c>
      <c r="G138" s="523">
        <f t="shared" si="56"/>
        <v>541605.40750620607</v>
      </c>
      <c r="H138" s="526">
        <f t="shared" si="57"/>
        <v>186553.34063430678</v>
      </c>
      <c r="I138" s="577">
        <f t="shared" si="58"/>
        <v>186553.34063430678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481736.3279607516</v>
      </c>
      <c r="E139" s="522">
        <f>IF(+J96&lt;F138,J96,D139)</f>
        <v>119738.15909090909</v>
      </c>
      <c r="F139" s="523">
        <f t="shared" si="64"/>
        <v>361998.16886984254</v>
      </c>
      <c r="G139" s="523">
        <f t="shared" si="56"/>
        <v>421867.24841529707</v>
      </c>
      <c r="H139" s="526">
        <f t="shared" si="57"/>
        <v>171781.83590696589</v>
      </c>
      <c r="I139" s="577">
        <f t="shared" si="58"/>
        <v>171781.83590696589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361998.16886984254</v>
      </c>
      <c r="E140" s="522">
        <f>IF(+J96&lt;F139,J96,D140)</f>
        <v>119738.15909090909</v>
      </c>
      <c r="F140" s="523">
        <f t="shared" si="64"/>
        <v>242260.00977893345</v>
      </c>
      <c r="G140" s="523">
        <f t="shared" si="56"/>
        <v>302129.08932438801</v>
      </c>
      <c r="H140" s="526">
        <f t="shared" si="57"/>
        <v>157010.33117962498</v>
      </c>
      <c r="I140" s="577">
        <f t="shared" si="58"/>
        <v>157010.33117962498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242260.00977893345</v>
      </c>
      <c r="E141" s="522">
        <f>IF(+J96&lt;F140,J96,D141)</f>
        <v>119738.15909090909</v>
      </c>
      <c r="F141" s="523">
        <f t="shared" si="64"/>
        <v>122521.85068802437</v>
      </c>
      <c r="G141" s="523">
        <f t="shared" si="56"/>
        <v>182390.9302334789</v>
      </c>
      <c r="H141" s="526">
        <f t="shared" si="57"/>
        <v>142238.82645228406</v>
      </c>
      <c r="I141" s="577">
        <f t="shared" si="58"/>
        <v>142238.82645228406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122521.85068802437</v>
      </c>
      <c r="E142" s="522">
        <f>IF(+J96&lt;F141,J96,D142)</f>
        <v>119738.15909090909</v>
      </c>
      <c r="F142" s="523">
        <f t="shared" si="64"/>
        <v>2783.6915971152775</v>
      </c>
      <c r="G142" s="523">
        <f t="shared" si="56"/>
        <v>62652.771142569822</v>
      </c>
      <c r="H142" s="526">
        <f t="shared" si="57"/>
        <v>127467.32172494313</v>
      </c>
      <c r="I142" s="577">
        <f t="shared" si="58"/>
        <v>127467.32172494313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2783.6915971152775</v>
      </c>
      <c r="E143" s="522">
        <f>IF(+J96&lt;F142,J96,D143)</f>
        <v>2783.6915971152775</v>
      </c>
      <c r="F143" s="523">
        <f t="shared" si="64"/>
        <v>0</v>
      </c>
      <c r="G143" s="523">
        <f t="shared" si="56"/>
        <v>1391.8457985576388</v>
      </c>
      <c r="H143" s="526">
        <f t="shared" si="57"/>
        <v>2955.396732297072</v>
      </c>
      <c r="I143" s="577">
        <f t="shared" si="58"/>
        <v>2955.396732297072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5268479.0000000028</v>
      </c>
      <c r="F155" s="375"/>
      <c r="G155" s="375"/>
      <c r="H155" s="375">
        <f>SUM(H99:H154)</f>
        <v>19247200.097463649</v>
      </c>
      <c r="I155" s="375">
        <f>SUM(I99:I154)</f>
        <v>19247200.097463649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topLeftCell="A73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222809.21893516878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222809.21893516878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 t="shared" ref="K23:K28" si="10">G23</f>
        <v>253803.9152686233</v>
      </c>
      <c r="L23" s="519">
        <f t="shared" si="6"/>
        <v>0</v>
      </c>
      <c r="M23" s="518">
        <f t="shared" ref="M23:M28" si="11"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 t="shared" si="10"/>
        <v>247970.33642594516</v>
      </c>
      <c r="L24" s="519">
        <f t="shared" ref="L24" si="12">IF(K24&lt;&gt;0,+G24-K24,0)</f>
        <v>0</v>
      </c>
      <c r="M24" s="518">
        <f t="shared" si="11"/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 t="shared" si="10"/>
        <v>203908.67428410932</v>
      </c>
      <c r="L25" s="519">
        <f t="shared" ref="L25" si="13">IF(K25&lt;&gt;0,+G25-K25,0)</f>
        <v>0</v>
      </c>
      <c r="M25" s="518">
        <f t="shared" si="11"/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 t="shared" si="10"/>
        <v>203899.66288933976</v>
      </c>
      <c r="L26" s="519">
        <f t="shared" ref="L26" si="14">IF(K26&lt;&gt;0,+G26-K26,0)</f>
        <v>0</v>
      </c>
      <c r="M26" s="518">
        <f t="shared" si="11"/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 t="shared" si="10"/>
        <v>208285.89837452956</v>
      </c>
      <c r="L27" s="519">
        <f t="shared" ref="L27" si="15">IF(K27&lt;&gt;0,+G27-K27,0)</f>
        <v>0</v>
      </c>
      <c r="M27" s="518">
        <f t="shared" si="11"/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08">
        <v>1431466.2801231667</v>
      </c>
      <c r="E28" s="609">
        <v>44806.833333333336</v>
      </c>
      <c r="F28" s="608">
        <v>1386659.4467898335</v>
      </c>
      <c r="G28" s="609">
        <v>222809.21893516878</v>
      </c>
      <c r="H28" s="610">
        <v>222809.21893516878</v>
      </c>
      <c r="I28" s="511">
        <f t="shared" si="9"/>
        <v>0</v>
      </c>
      <c r="J28" s="511"/>
      <c r="K28" s="518">
        <f t="shared" si="10"/>
        <v>222809.21893516878</v>
      </c>
      <c r="L28" s="519">
        <f t="shared" ref="L28" si="16">IF(K28&lt;&gt;0,+G28-K28,0)</f>
        <v>0</v>
      </c>
      <c r="M28" s="518">
        <f t="shared" si="11"/>
        <v>222809.21893516878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1386659.4467898335</v>
      </c>
      <c r="E29" s="522">
        <f>IF(+I14&lt;F28,I14,D29)</f>
        <v>44806.833333333336</v>
      </c>
      <c r="F29" s="523">
        <f t="shared" ref="F29:F48" si="17">+D29-E29</f>
        <v>1341852.6134565002</v>
      </c>
      <c r="G29" s="524">
        <f t="shared" ref="G29:G53" si="18">+I$12*((D29+F29)/2)+E29</f>
        <v>198209.37055781574</v>
      </c>
      <c r="H29" s="491">
        <f t="shared" ref="H29:H53" si="19">+I$13*((D29+F29)/2)+E29</f>
        <v>198209.37055781574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1341852.6134565002</v>
      </c>
      <c r="E30" s="522">
        <f>IF(+I14&lt;F29,I14,D30)</f>
        <v>44806.833333333336</v>
      </c>
      <c r="F30" s="523">
        <f t="shared" si="17"/>
        <v>1297045.780123167</v>
      </c>
      <c r="G30" s="524">
        <f t="shared" si="18"/>
        <v>193171.10664945884</v>
      </c>
      <c r="H30" s="491">
        <f t="shared" si="19"/>
        <v>193171.10664945884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1297045.780123167</v>
      </c>
      <c r="E31" s="522">
        <f>IF(+I14&lt;F30,I14,D31)</f>
        <v>44806.833333333336</v>
      </c>
      <c r="F31" s="523">
        <f t="shared" si="17"/>
        <v>1252238.9467898337</v>
      </c>
      <c r="G31" s="524">
        <f t="shared" si="18"/>
        <v>188132.84274110192</v>
      </c>
      <c r="H31" s="491">
        <f t="shared" si="19"/>
        <v>188132.84274110192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1252238.9467898337</v>
      </c>
      <c r="E32" s="522">
        <f>IF(+I14&lt;F31,I14,D32)</f>
        <v>44806.833333333336</v>
      </c>
      <c r="F32" s="523">
        <f t="shared" si="17"/>
        <v>1207432.1134565005</v>
      </c>
      <c r="G32" s="524">
        <f t="shared" si="18"/>
        <v>183094.57883274503</v>
      </c>
      <c r="H32" s="491">
        <f t="shared" si="19"/>
        <v>183094.57883274503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1207432.1134565005</v>
      </c>
      <c r="E33" s="522">
        <f>IF(+I14&lt;F32,I14,D33)</f>
        <v>44806.833333333336</v>
      </c>
      <c r="F33" s="523">
        <f t="shared" si="17"/>
        <v>1162625.2801231672</v>
      </c>
      <c r="G33" s="524">
        <f t="shared" si="18"/>
        <v>178056.31492438808</v>
      </c>
      <c r="H33" s="491">
        <f t="shared" si="19"/>
        <v>178056.31492438808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1162625.2801231672</v>
      </c>
      <c r="E34" s="522">
        <f>IF(+I14&lt;F33,I14,D34)</f>
        <v>44806.833333333336</v>
      </c>
      <c r="F34" s="523">
        <f t="shared" si="17"/>
        <v>1117818.4467898339</v>
      </c>
      <c r="G34" s="524">
        <f t="shared" si="18"/>
        <v>173018.05101603118</v>
      </c>
      <c r="H34" s="491">
        <f t="shared" si="19"/>
        <v>173018.05101603118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1117818.4467898339</v>
      </c>
      <c r="E35" s="522">
        <f>IF(+I14&lt;F34,I14,D35)</f>
        <v>44806.833333333336</v>
      </c>
      <c r="F35" s="523">
        <f t="shared" si="17"/>
        <v>1073011.6134565007</v>
      </c>
      <c r="G35" s="524">
        <f t="shared" si="18"/>
        <v>167979.78710767426</v>
      </c>
      <c r="H35" s="491">
        <f t="shared" si="19"/>
        <v>167979.78710767426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1073011.6134565007</v>
      </c>
      <c r="E36" s="522">
        <f>IF(+I14&lt;F35,I14,D36)</f>
        <v>44806.833333333336</v>
      </c>
      <c r="F36" s="523">
        <f t="shared" si="17"/>
        <v>1028204.7801231673</v>
      </c>
      <c r="G36" s="524">
        <f t="shared" si="18"/>
        <v>162941.52319931734</v>
      </c>
      <c r="H36" s="491">
        <f t="shared" si="19"/>
        <v>162941.52319931734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1028204.7801231673</v>
      </c>
      <c r="E37" s="522">
        <f>IF(+I14&lt;F36,I14,D37)</f>
        <v>44806.833333333336</v>
      </c>
      <c r="F37" s="523">
        <f t="shared" si="17"/>
        <v>983397.94678983395</v>
      </c>
      <c r="G37" s="524">
        <f t="shared" si="18"/>
        <v>157903.25929096041</v>
      </c>
      <c r="H37" s="491">
        <f t="shared" si="19"/>
        <v>157903.25929096041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983397.94678983395</v>
      </c>
      <c r="E38" s="522">
        <f>IF(+I14&lt;F37,I14,D38)</f>
        <v>44806.833333333336</v>
      </c>
      <c r="F38" s="523">
        <f t="shared" si="17"/>
        <v>938591.11345650058</v>
      </c>
      <c r="G38" s="524">
        <f t="shared" si="18"/>
        <v>152864.99538260349</v>
      </c>
      <c r="H38" s="491">
        <f t="shared" si="19"/>
        <v>152864.99538260349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938591.11345650058</v>
      </c>
      <c r="E39" s="522">
        <f>IF(+I14&lt;F38,I14,D39)</f>
        <v>44806.833333333336</v>
      </c>
      <c r="F39" s="523">
        <f t="shared" si="17"/>
        <v>893784.28012316721</v>
      </c>
      <c r="G39" s="524">
        <f t="shared" si="18"/>
        <v>147826.73147424657</v>
      </c>
      <c r="H39" s="491">
        <f t="shared" si="19"/>
        <v>147826.73147424657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893784.28012316721</v>
      </c>
      <c r="E40" s="522">
        <f>IF(+I14&lt;F39,I14,D40)</f>
        <v>44806.833333333336</v>
      </c>
      <c r="F40" s="523">
        <f t="shared" si="17"/>
        <v>848977.44678983383</v>
      </c>
      <c r="G40" s="524">
        <f t="shared" si="18"/>
        <v>142788.46756588962</v>
      </c>
      <c r="H40" s="491">
        <f t="shared" si="19"/>
        <v>142788.46756588962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848977.44678983383</v>
      </c>
      <c r="E41" s="522">
        <f>IF(+I14&lt;F40,I14,D41)</f>
        <v>44806.833333333336</v>
      </c>
      <c r="F41" s="523">
        <f t="shared" si="17"/>
        <v>804170.61345650046</v>
      </c>
      <c r="G41" s="524">
        <f t="shared" si="18"/>
        <v>137750.20365753272</v>
      </c>
      <c r="H41" s="491">
        <f t="shared" si="19"/>
        <v>137750.20365753272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804170.61345650046</v>
      </c>
      <c r="E42" s="522">
        <f>IF(+I14&lt;F41,I14,D42)</f>
        <v>44806.833333333336</v>
      </c>
      <c r="F42" s="523">
        <f t="shared" si="17"/>
        <v>759363.78012316709</v>
      </c>
      <c r="G42" s="524">
        <f t="shared" si="18"/>
        <v>132711.93974917577</v>
      </c>
      <c r="H42" s="491">
        <f t="shared" si="19"/>
        <v>132711.93974917577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759363.78012316709</v>
      </c>
      <c r="E43" s="522">
        <f>IF(+I14&lt;F42,I14,D43)</f>
        <v>44806.833333333336</v>
      </c>
      <c r="F43" s="523">
        <f t="shared" si="17"/>
        <v>714556.94678983372</v>
      </c>
      <c r="G43" s="524">
        <f t="shared" si="18"/>
        <v>127673.67584081885</v>
      </c>
      <c r="H43" s="491">
        <f t="shared" si="19"/>
        <v>127673.67584081885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714556.94678983372</v>
      </c>
      <c r="E44" s="522">
        <f>IF(+I14&lt;F43,I14,D44)</f>
        <v>44806.833333333336</v>
      </c>
      <c r="F44" s="523">
        <f t="shared" si="17"/>
        <v>669750.11345650034</v>
      </c>
      <c r="G44" s="524">
        <f t="shared" si="18"/>
        <v>122635.41193246192</v>
      </c>
      <c r="H44" s="491">
        <f t="shared" si="19"/>
        <v>122635.41193246192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669750.11345650034</v>
      </c>
      <c r="E45" s="522">
        <f>IF(+I14&lt;F44,I14,D45)</f>
        <v>44806.833333333336</v>
      </c>
      <c r="F45" s="523">
        <f t="shared" si="17"/>
        <v>624943.28012316697</v>
      </c>
      <c r="G45" s="524">
        <f t="shared" si="18"/>
        <v>117597.148024105</v>
      </c>
      <c r="H45" s="491">
        <f t="shared" si="19"/>
        <v>117597.148024105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624943.28012316697</v>
      </c>
      <c r="E46" s="522">
        <f>IF(+I14&lt;F45,I14,D46)</f>
        <v>44806.833333333336</v>
      </c>
      <c r="F46" s="523">
        <f t="shared" si="17"/>
        <v>580136.4467898336</v>
      </c>
      <c r="G46" s="524">
        <f t="shared" si="18"/>
        <v>112558.88411574808</v>
      </c>
      <c r="H46" s="491">
        <f t="shared" si="19"/>
        <v>112558.88411574808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580136.4467898336</v>
      </c>
      <c r="E47" s="522">
        <f>IF(+I14&lt;F46,I14,D47)</f>
        <v>44806.833333333336</v>
      </c>
      <c r="F47" s="523">
        <f t="shared" si="17"/>
        <v>535329.61345650023</v>
      </c>
      <c r="G47" s="524">
        <f t="shared" si="18"/>
        <v>107520.62020739116</v>
      </c>
      <c r="H47" s="491">
        <f t="shared" si="19"/>
        <v>107520.62020739116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535329.61345650023</v>
      </c>
      <c r="E48" s="522">
        <f>IF(+I14&lt;F47,I14,D48)</f>
        <v>44806.833333333336</v>
      </c>
      <c r="F48" s="523">
        <f t="shared" si="17"/>
        <v>490522.78012316691</v>
      </c>
      <c r="G48" s="524">
        <f t="shared" si="18"/>
        <v>102482.35629903423</v>
      </c>
      <c r="H48" s="491">
        <f t="shared" si="19"/>
        <v>102482.35629903423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490522.78012316691</v>
      </c>
      <c r="E49" s="522">
        <f>IF(+I14&lt;F48,I14,D49)</f>
        <v>44806.833333333336</v>
      </c>
      <c r="F49" s="523">
        <f t="shared" ref="F49:F72" si="20">+D49-E49</f>
        <v>445715.9467898336</v>
      </c>
      <c r="G49" s="524">
        <f t="shared" si="18"/>
        <v>97444.09239067731</v>
      </c>
      <c r="H49" s="491">
        <f t="shared" si="19"/>
        <v>97444.09239067731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445715.9467898336</v>
      </c>
      <c r="E50" s="522">
        <f>IF(+I14&lt;F49,I14,D50)</f>
        <v>44806.833333333336</v>
      </c>
      <c r="F50" s="523">
        <f t="shared" si="20"/>
        <v>400909.11345650029</v>
      </c>
      <c r="G50" s="524">
        <f t="shared" si="18"/>
        <v>92405.828482320387</v>
      </c>
      <c r="H50" s="491">
        <f t="shared" si="19"/>
        <v>92405.828482320387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400909.11345650029</v>
      </c>
      <c r="E51" s="522">
        <f>IF(+I14&lt;F50,I14,D51)</f>
        <v>44806.833333333336</v>
      </c>
      <c r="F51" s="523">
        <f t="shared" si="20"/>
        <v>356102.28012316697</v>
      </c>
      <c r="G51" s="524">
        <f t="shared" si="18"/>
        <v>87367.564573963464</v>
      </c>
      <c r="H51" s="491">
        <f t="shared" si="19"/>
        <v>87367.564573963464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356102.28012316697</v>
      </c>
      <c r="E52" s="522">
        <f>IF(+I14&lt;F51,I14,D52)</f>
        <v>44806.833333333336</v>
      </c>
      <c r="F52" s="523">
        <f t="shared" si="20"/>
        <v>311295.44678983366</v>
      </c>
      <c r="G52" s="524">
        <f t="shared" si="18"/>
        <v>82329.300665606541</v>
      </c>
      <c r="H52" s="491">
        <f t="shared" si="19"/>
        <v>82329.300665606541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311295.44678983366</v>
      </c>
      <c r="E53" s="522">
        <f>IF(+I14&lt;F52,I14,D53)</f>
        <v>44806.833333333336</v>
      </c>
      <c r="F53" s="523">
        <f t="shared" si="20"/>
        <v>266488.61345650034</v>
      </c>
      <c r="G53" s="524">
        <f t="shared" si="18"/>
        <v>77291.036757249618</v>
      </c>
      <c r="H53" s="491">
        <f t="shared" si="19"/>
        <v>77291.036757249618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266488.61345650034</v>
      </c>
      <c r="E54" s="522">
        <f>IF(+I14&lt;F53,I14,D54)</f>
        <v>44806.833333333336</v>
      </c>
      <c r="F54" s="523">
        <f t="shared" si="20"/>
        <v>221681.780123167</v>
      </c>
      <c r="G54" s="524">
        <f t="shared" ref="G54:G72" si="26">+I$12*((D54+F54)/2)+E54</f>
        <v>72252.772848892695</v>
      </c>
      <c r="H54" s="491">
        <f t="shared" ref="H54:H72" si="27">+I$13*((D54+F54)/2)+E54</f>
        <v>72252.772848892695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221681.780123167</v>
      </c>
      <c r="E55" s="522">
        <f>IF(+I14&lt;F54,I14,D55)</f>
        <v>44806.833333333336</v>
      </c>
      <c r="F55" s="523">
        <f t="shared" si="20"/>
        <v>176874.94678983366</v>
      </c>
      <c r="G55" s="524">
        <f t="shared" si="26"/>
        <v>67214.508940535772</v>
      </c>
      <c r="H55" s="491">
        <f t="shared" si="27"/>
        <v>67214.508940535772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176874.94678983366</v>
      </c>
      <c r="E56" s="522">
        <f>IF(+I14&lt;F55,I14,D56)</f>
        <v>44806.833333333336</v>
      </c>
      <c r="F56" s="523">
        <f t="shared" si="20"/>
        <v>132068.11345650032</v>
      </c>
      <c r="G56" s="524">
        <f t="shared" si="26"/>
        <v>62176.245032178849</v>
      </c>
      <c r="H56" s="491">
        <f t="shared" si="27"/>
        <v>62176.245032178849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132068.11345650032</v>
      </c>
      <c r="E57" s="522">
        <f>IF(+I14&lt;F56,I14,D57)</f>
        <v>44806.833333333336</v>
      </c>
      <c r="F57" s="523">
        <f t="shared" si="20"/>
        <v>87261.280123166973</v>
      </c>
      <c r="G57" s="524">
        <f t="shared" si="26"/>
        <v>57137.981123821934</v>
      </c>
      <c r="H57" s="491">
        <f t="shared" si="27"/>
        <v>57137.981123821934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87261.280123166973</v>
      </c>
      <c r="E58" s="522">
        <f>IF(+I14&lt;F57,I14,D58)</f>
        <v>44806.833333333336</v>
      </c>
      <c r="F58" s="523">
        <f t="shared" si="20"/>
        <v>42454.446789833637</v>
      </c>
      <c r="G58" s="524">
        <f t="shared" si="26"/>
        <v>52099.717215465011</v>
      </c>
      <c r="H58" s="491">
        <f t="shared" si="27"/>
        <v>52099.717215465011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42454.446789833637</v>
      </c>
      <c r="E59" s="522">
        <f>IF(+I14&lt;F58,I14,D59)</f>
        <v>42454.446789833637</v>
      </c>
      <c r="F59" s="523">
        <f t="shared" si="20"/>
        <v>0</v>
      </c>
      <c r="G59" s="524">
        <f t="shared" si="26"/>
        <v>44841.322753810244</v>
      </c>
      <c r="H59" s="491">
        <f t="shared" si="27"/>
        <v>44841.322753810244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6"/>
        <v>0</v>
      </c>
      <c r="H60" s="491">
        <f t="shared" si="27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1881886.9999999995</v>
      </c>
      <c r="F73" s="375"/>
      <c r="G73" s="375">
        <f>SUM(G17:G72)</f>
        <v>6749036.5819904385</v>
      </c>
      <c r="H73" s="375">
        <f>SUM(H17:H72)</f>
        <v>6749036.5819904385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222809.21893516878</v>
      </c>
      <c r="N87" s="546">
        <f>IF(J92&lt;D11,0,VLOOKUP(J92,C17:O72,11))</f>
        <v>222809.21893516878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217137.38607340044</v>
      </c>
      <c r="N88" s="550">
        <f>IF(J92&lt;D11,0,VLOOKUP(J92,C99:P154,7))</f>
        <v>217137.38607340044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-5671.8328617683437</v>
      </c>
      <c r="N89" s="555">
        <f>+N88-N87</f>
        <v>-5671.8328617683437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42770.159090909088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8">+I99-H99</f>
        <v>0</v>
      </c>
      <c r="K99" s="514"/>
      <c r="L99" s="512">
        <f t="shared" ref="L99:L104" si="29">H99</f>
        <v>138821.56113909211</v>
      </c>
      <c r="M99" s="597">
        <f t="shared" ref="M99:M130" si="30">IF(L99&lt;&gt;0,+H99-L99,0)</f>
        <v>0</v>
      </c>
      <c r="N99" s="512">
        <f t="shared" ref="N99:N104" si="31">I99</f>
        <v>138821.56113909211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9"/>
        <v>296379.53273897158</v>
      </c>
      <c r="M100" s="519">
        <f t="shared" ref="M100:M105" si="35">IF(L100&lt;&gt;0,+H100-L100,0)</f>
        <v>0</v>
      </c>
      <c r="N100" s="518">
        <f t="shared" si="31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9"/>
        <v>291463.97554748988</v>
      </c>
      <c r="M101" s="519">
        <f t="shared" si="35"/>
        <v>0</v>
      </c>
      <c r="N101" s="518">
        <f t="shared" si="31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8"/>
        <v>0</v>
      </c>
      <c r="K102" s="514"/>
      <c r="L102" s="518">
        <f t="shared" si="29"/>
        <v>278020.60623720445</v>
      </c>
      <c r="M102" s="519">
        <f t="shared" si="35"/>
        <v>0</v>
      </c>
      <c r="N102" s="518">
        <f t="shared" si="31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8"/>
        <v>0</v>
      </c>
      <c r="K103" s="514"/>
      <c r="L103" s="518">
        <f t="shared" si="29"/>
        <v>262827.69435337436</v>
      </c>
      <c r="M103" s="519">
        <f t="shared" si="35"/>
        <v>0</v>
      </c>
      <c r="N103" s="518">
        <f t="shared" si="31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8"/>
        <v>0</v>
      </c>
      <c r="K104" s="514"/>
      <c r="L104" s="518">
        <f t="shared" si="29"/>
        <v>249036.58491645948</v>
      </c>
      <c r="M104" s="519">
        <f t="shared" si="35"/>
        <v>0</v>
      </c>
      <c r="N104" s="518">
        <f t="shared" si="31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8"/>
        <v>0</v>
      </c>
      <c r="K105" s="514"/>
      <c r="L105" s="518">
        <f t="shared" ref="L105" si="36">H105</f>
        <v>217627.83363465747</v>
      </c>
      <c r="M105" s="519">
        <f t="shared" si="35"/>
        <v>0</v>
      </c>
      <c r="N105" s="518">
        <f t="shared" ref="N105" si="37">I105</f>
        <v>217627.83363465747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8"/>
        <v>0</v>
      </c>
      <c r="K106" s="514"/>
      <c r="L106" s="518">
        <f t="shared" ref="L106" si="38">H106</f>
        <v>214195.37291245433</v>
      </c>
      <c r="M106" s="519">
        <f t="shared" ref="M106" si="39">IF(L106&lt;&gt;0,+H106-L106,0)</f>
        <v>0</v>
      </c>
      <c r="N106" s="518">
        <f t="shared" ref="N106" si="40">I106</f>
        <v>214195.37291245433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28"/>
        <v>0</v>
      </c>
      <c r="K107" s="514"/>
      <c r="L107" s="518">
        <f t="shared" ref="L107" si="41">H107</f>
        <v>211322.4974139453</v>
      </c>
      <c r="M107" s="519">
        <f t="shared" ref="M107" si="42">IF(L107&lt;&gt;0,+H107-L107,0)</f>
        <v>0</v>
      </c>
      <c r="N107" s="518">
        <f t="shared" ref="N107" si="43">I107</f>
        <v>211322.4974139453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1525516.3720930237</v>
      </c>
      <c r="E108" s="516">
        <v>45899.682926829271</v>
      </c>
      <c r="F108" s="515">
        <v>1479616.6891661945</v>
      </c>
      <c r="G108" s="515">
        <v>1502566.5306296092</v>
      </c>
      <c r="H108" s="575">
        <v>216462.36022340748</v>
      </c>
      <c r="I108" s="576">
        <v>216462.36022340748</v>
      </c>
      <c r="J108" s="514">
        <f t="shared" si="28"/>
        <v>0</v>
      </c>
      <c r="K108" s="514"/>
      <c r="L108" s="518">
        <f t="shared" ref="L108" si="44">H108</f>
        <v>216462.36022340748</v>
      </c>
      <c r="M108" s="519">
        <f t="shared" ref="M108" si="45">IF(L108&lt;&gt;0,+H108-L108,0)</f>
        <v>0</v>
      </c>
      <c r="N108" s="518">
        <f t="shared" ref="N108" si="46">I108</f>
        <v>216462.36022340748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1479616.6891661945</v>
      </c>
      <c r="E109" s="516">
        <v>44806.833333333336</v>
      </c>
      <c r="F109" s="515">
        <v>1434809.8558328613</v>
      </c>
      <c r="G109" s="515">
        <v>1457213.2724995278</v>
      </c>
      <c r="H109" s="575">
        <v>215967.96117390104</v>
      </c>
      <c r="I109" s="576">
        <v>215967.96117390104</v>
      </c>
      <c r="J109" s="514">
        <f t="shared" si="28"/>
        <v>0</v>
      </c>
      <c r="K109" s="514"/>
      <c r="L109" s="518">
        <f t="shared" ref="L109" si="47">H109</f>
        <v>215967.96117390104</v>
      </c>
      <c r="M109" s="519">
        <f t="shared" ref="M109" si="48">IF(L109&lt;&gt;0,+H109-L109,0)</f>
        <v>0</v>
      </c>
      <c r="N109" s="518">
        <f t="shared" ref="N109" si="49">I109</f>
        <v>215967.96117390104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2023</v>
      </c>
      <c r="D110" s="374">
        <f>IF(F109+SUM(E$99:E109)=D$92,F109,D$92-SUM(E$99:E109))</f>
        <v>1434809.8558328613</v>
      </c>
      <c r="E110" s="522">
        <f>IF(+J96&lt;F109,J96,D110)</f>
        <v>42770.159090909088</v>
      </c>
      <c r="F110" s="523">
        <f t="shared" ref="F110:F131" si="52">+D110-E110</f>
        <v>1392039.6967419521</v>
      </c>
      <c r="G110" s="523">
        <f t="shared" ref="G110:G130" si="53">+(F110+D110)/2</f>
        <v>1413424.7762874067</v>
      </c>
      <c r="H110" s="526">
        <f t="shared" ref="H110:H130" si="54">+J$94*G110+E110</f>
        <v>217137.38607340044</v>
      </c>
      <c r="I110" s="577">
        <f t="shared" ref="I110:I130" si="55">+J$95*G110+E110</f>
        <v>217137.38607340044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1392039.6967419521</v>
      </c>
      <c r="E111" s="522">
        <f>IF(+J96&lt;F110,J96,D111)</f>
        <v>42770.159090909088</v>
      </c>
      <c r="F111" s="523">
        <f t="shared" si="52"/>
        <v>1349269.5376510429</v>
      </c>
      <c r="G111" s="523">
        <f t="shared" si="53"/>
        <v>1370654.6171964975</v>
      </c>
      <c r="H111" s="526">
        <f t="shared" si="54"/>
        <v>211861.04299282224</v>
      </c>
      <c r="I111" s="577">
        <f t="shared" si="55"/>
        <v>211861.04299282224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1349269.5376510429</v>
      </c>
      <c r="E112" s="522">
        <f>IF(+J96&lt;F111,J96,D112)</f>
        <v>42770.159090909088</v>
      </c>
      <c r="F112" s="523">
        <f t="shared" si="52"/>
        <v>1306499.3785601337</v>
      </c>
      <c r="G112" s="523">
        <f t="shared" si="53"/>
        <v>1327884.4581055883</v>
      </c>
      <c r="H112" s="526">
        <f t="shared" si="54"/>
        <v>206584.69991224408</v>
      </c>
      <c r="I112" s="577">
        <f t="shared" si="55"/>
        <v>206584.69991224408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1306499.3785601337</v>
      </c>
      <c r="E113" s="522">
        <f>IF(+J96&lt;F112,J96,D113)</f>
        <v>42770.159090909088</v>
      </c>
      <c r="F113" s="523">
        <f t="shared" si="52"/>
        <v>1263729.2194692246</v>
      </c>
      <c r="G113" s="523">
        <f t="shared" si="53"/>
        <v>1285114.2990146792</v>
      </c>
      <c r="H113" s="526">
        <f t="shared" si="54"/>
        <v>201308.35683166588</v>
      </c>
      <c r="I113" s="577">
        <f t="shared" si="55"/>
        <v>201308.35683166588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1263729.2194692246</v>
      </c>
      <c r="E114" s="522">
        <f>IF(+J96&lt;F113,J96,D114)</f>
        <v>42770.159090909088</v>
      </c>
      <c r="F114" s="523">
        <f t="shared" si="52"/>
        <v>1220959.0603783154</v>
      </c>
      <c r="G114" s="523">
        <f t="shared" si="53"/>
        <v>1242344.13992377</v>
      </c>
      <c r="H114" s="526">
        <f t="shared" si="54"/>
        <v>196032.01375108771</v>
      </c>
      <c r="I114" s="577">
        <f t="shared" si="55"/>
        <v>196032.01375108771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1220959.0603783154</v>
      </c>
      <c r="E115" s="522">
        <f>IF(+J96&lt;F114,J96,D115)</f>
        <v>42770.159090909088</v>
      </c>
      <c r="F115" s="523">
        <f t="shared" si="52"/>
        <v>1178188.9012874062</v>
      </c>
      <c r="G115" s="523">
        <f t="shared" si="53"/>
        <v>1199573.9808328608</v>
      </c>
      <c r="H115" s="526">
        <f t="shared" si="54"/>
        <v>190755.67067050951</v>
      </c>
      <c r="I115" s="577">
        <f t="shared" si="55"/>
        <v>190755.67067050951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1178188.9012874062</v>
      </c>
      <c r="E116" s="522">
        <f>IF(+J96&lt;F115,J96,D116)</f>
        <v>42770.159090909088</v>
      </c>
      <c r="F116" s="523">
        <f t="shared" si="52"/>
        <v>1135418.742196497</v>
      </c>
      <c r="G116" s="523">
        <f t="shared" si="53"/>
        <v>1156803.8217419516</v>
      </c>
      <c r="H116" s="526">
        <f t="shared" si="54"/>
        <v>185479.32758993132</v>
      </c>
      <c r="I116" s="577">
        <f t="shared" si="55"/>
        <v>185479.32758993132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1135418.742196497</v>
      </c>
      <c r="E117" s="522">
        <f>IF(+J96&lt;F116,J96,D117)</f>
        <v>42770.159090909088</v>
      </c>
      <c r="F117" s="523">
        <f t="shared" si="52"/>
        <v>1092648.5831055879</v>
      </c>
      <c r="G117" s="523">
        <f t="shared" si="53"/>
        <v>1114033.6626510425</v>
      </c>
      <c r="H117" s="526">
        <f t="shared" si="54"/>
        <v>180202.98450935315</v>
      </c>
      <c r="I117" s="577">
        <f t="shared" si="55"/>
        <v>180202.98450935315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1092648.5831055879</v>
      </c>
      <c r="E118" s="522">
        <f>IF(+J96&lt;F117,J96,D118)</f>
        <v>42770.159090909088</v>
      </c>
      <c r="F118" s="523">
        <f t="shared" si="52"/>
        <v>1049878.4240146787</v>
      </c>
      <c r="G118" s="523">
        <f t="shared" si="53"/>
        <v>1071263.5035601333</v>
      </c>
      <c r="H118" s="526">
        <f t="shared" si="54"/>
        <v>174926.64142877495</v>
      </c>
      <c r="I118" s="577">
        <f t="shared" si="55"/>
        <v>174926.64142877495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1049878.4240146787</v>
      </c>
      <c r="E119" s="522">
        <f>IF(+J96&lt;F118,J96,D119)</f>
        <v>42770.159090909088</v>
      </c>
      <c r="F119" s="523">
        <f t="shared" si="52"/>
        <v>1007108.2649237696</v>
      </c>
      <c r="G119" s="523">
        <f t="shared" si="53"/>
        <v>1028493.3444692241</v>
      </c>
      <c r="H119" s="526">
        <f t="shared" si="54"/>
        <v>169650.29834819678</v>
      </c>
      <c r="I119" s="577">
        <f t="shared" si="55"/>
        <v>169650.29834819678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1007108.2649237696</v>
      </c>
      <c r="E120" s="522">
        <f>IF(+J96&lt;F119,J96,D120)</f>
        <v>42770.159090909088</v>
      </c>
      <c r="F120" s="523">
        <f t="shared" si="52"/>
        <v>964338.10583286057</v>
      </c>
      <c r="G120" s="523">
        <f t="shared" si="53"/>
        <v>985723.18537831516</v>
      </c>
      <c r="H120" s="526">
        <f t="shared" si="54"/>
        <v>164373.95526761864</v>
      </c>
      <c r="I120" s="577">
        <f t="shared" si="55"/>
        <v>164373.95526761864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964338.10583286057</v>
      </c>
      <c r="E121" s="522">
        <f>IF(+J96&lt;F120,J96,D121)</f>
        <v>42770.159090909088</v>
      </c>
      <c r="F121" s="523">
        <f t="shared" si="52"/>
        <v>921567.94674195151</v>
      </c>
      <c r="G121" s="523">
        <f t="shared" si="53"/>
        <v>942953.02628740598</v>
      </c>
      <c r="H121" s="526">
        <f t="shared" si="54"/>
        <v>159097.61218704045</v>
      </c>
      <c r="I121" s="577">
        <f t="shared" si="55"/>
        <v>159097.61218704045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921567.94674195151</v>
      </c>
      <c r="E122" s="522">
        <f>IF(+J96&lt;F121,J96,D122)</f>
        <v>42770.159090909088</v>
      </c>
      <c r="F122" s="523">
        <f t="shared" si="52"/>
        <v>878797.78765104245</v>
      </c>
      <c r="G122" s="523">
        <f t="shared" si="53"/>
        <v>900182.86719649704</v>
      </c>
      <c r="H122" s="526">
        <f t="shared" si="54"/>
        <v>153821.26910646228</v>
      </c>
      <c r="I122" s="577">
        <f t="shared" si="55"/>
        <v>153821.26910646228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878797.78765104245</v>
      </c>
      <c r="E123" s="522">
        <f>IF(+J96&lt;F122,J96,D123)</f>
        <v>42770.159090909088</v>
      </c>
      <c r="F123" s="523">
        <f t="shared" si="52"/>
        <v>836027.62856013339</v>
      </c>
      <c r="G123" s="523">
        <f t="shared" si="53"/>
        <v>857412.70810558787</v>
      </c>
      <c r="H123" s="526">
        <f t="shared" si="54"/>
        <v>148544.92602588411</v>
      </c>
      <c r="I123" s="577">
        <f t="shared" si="55"/>
        <v>148544.92602588411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836027.62856013339</v>
      </c>
      <c r="E124" s="522">
        <f>IF(+J96&lt;F123,J96,D124)</f>
        <v>42770.159090909088</v>
      </c>
      <c r="F124" s="523">
        <f t="shared" si="52"/>
        <v>793257.46946922434</v>
      </c>
      <c r="G124" s="523">
        <f t="shared" si="53"/>
        <v>814642.54901467892</v>
      </c>
      <c r="H124" s="526">
        <f t="shared" si="54"/>
        <v>143268.58294530594</v>
      </c>
      <c r="I124" s="577">
        <f t="shared" si="55"/>
        <v>143268.58294530594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793257.46946922434</v>
      </c>
      <c r="E125" s="522">
        <f>IF(+J96&lt;F124,J96,D125)</f>
        <v>42770.159090909088</v>
      </c>
      <c r="F125" s="523">
        <f t="shared" si="52"/>
        <v>750487.31037831528</v>
      </c>
      <c r="G125" s="523">
        <f t="shared" si="53"/>
        <v>771872.38992376975</v>
      </c>
      <c r="H125" s="526">
        <f t="shared" si="54"/>
        <v>137992.23986472777</v>
      </c>
      <c r="I125" s="577">
        <f t="shared" si="55"/>
        <v>137992.23986472777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750487.31037831528</v>
      </c>
      <c r="E126" s="522">
        <f>IF(+J96&lt;F125,J96,D126)</f>
        <v>42770.159090909088</v>
      </c>
      <c r="F126" s="523">
        <f t="shared" si="52"/>
        <v>707717.15128740622</v>
      </c>
      <c r="G126" s="523">
        <f t="shared" si="53"/>
        <v>729102.23083286081</v>
      </c>
      <c r="H126" s="526">
        <f t="shared" si="54"/>
        <v>132715.89678414961</v>
      </c>
      <c r="I126" s="577">
        <f t="shared" si="55"/>
        <v>132715.89678414961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707717.15128740622</v>
      </c>
      <c r="E127" s="522">
        <f>IF(+J96&lt;F126,J96,D127)</f>
        <v>42770.159090909088</v>
      </c>
      <c r="F127" s="523">
        <f t="shared" si="52"/>
        <v>664946.99219649716</v>
      </c>
      <c r="G127" s="523">
        <f t="shared" si="53"/>
        <v>686332.07174195163</v>
      </c>
      <c r="H127" s="526">
        <f t="shared" si="54"/>
        <v>127439.55370357142</v>
      </c>
      <c r="I127" s="577">
        <f t="shared" si="55"/>
        <v>127439.55370357142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664946.99219649716</v>
      </c>
      <c r="E128" s="522">
        <f>IF(+J96&lt;F127,J96,D128)</f>
        <v>42770.159090909088</v>
      </c>
      <c r="F128" s="523">
        <f t="shared" si="52"/>
        <v>622176.8331055881</v>
      </c>
      <c r="G128" s="523">
        <f t="shared" si="53"/>
        <v>643561.91265104269</v>
      </c>
      <c r="H128" s="526">
        <f t="shared" si="54"/>
        <v>122163.21062299327</v>
      </c>
      <c r="I128" s="577">
        <f t="shared" si="55"/>
        <v>122163.21062299327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622176.8331055881</v>
      </c>
      <c r="E129" s="522">
        <f>IF(+J96&lt;F128,J96,D129)</f>
        <v>42770.159090909088</v>
      </c>
      <c r="F129" s="523">
        <f t="shared" si="52"/>
        <v>579406.67401467904</v>
      </c>
      <c r="G129" s="523">
        <f t="shared" si="53"/>
        <v>600791.75356013351</v>
      </c>
      <c r="H129" s="526">
        <f t="shared" si="54"/>
        <v>116886.86754241509</v>
      </c>
      <c r="I129" s="577">
        <f t="shared" si="55"/>
        <v>116886.86754241509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579406.67401467904</v>
      </c>
      <c r="E130" s="522">
        <f>IF(+J96&lt;F129,J96,D130)</f>
        <v>42770.159090909088</v>
      </c>
      <c r="F130" s="523">
        <f t="shared" si="52"/>
        <v>536636.51492376998</v>
      </c>
      <c r="G130" s="523">
        <f t="shared" si="53"/>
        <v>558021.59446922457</v>
      </c>
      <c r="H130" s="526">
        <f t="shared" si="54"/>
        <v>111610.52446183693</v>
      </c>
      <c r="I130" s="577">
        <f t="shared" si="55"/>
        <v>111610.52446183693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536636.51492376998</v>
      </c>
      <c r="E131" s="522">
        <f>IF(+J96&lt;F130,J96,D131)</f>
        <v>42770.159090909088</v>
      </c>
      <c r="F131" s="523">
        <f t="shared" si="52"/>
        <v>493866.35583286092</v>
      </c>
      <c r="G131" s="523">
        <f t="shared" ref="G131:G154" si="56">+(F131+D131)/2</f>
        <v>515251.43537831545</v>
      </c>
      <c r="H131" s="526">
        <f t="shared" ref="H131:H154" si="57">+J$94*G131+E131</f>
        <v>106334.18138125875</v>
      </c>
      <c r="I131" s="577">
        <f t="shared" ref="I131:I154" si="58">+J$95*G131+E131</f>
        <v>106334.18138125875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493866.35583286092</v>
      </c>
      <c r="E132" s="522">
        <f>IF(+J96&lt;F131,J96,D132)</f>
        <v>42770.159090909088</v>
      </c>
      <c r="F132" s="523">
        <f t="shared" ref="F132:F154" si="64">+D132-E132</f>
        <v>451096.19674195186</v>
      </c>
      <c r="G132" s="523">
        <f t="shared" si="56"/>
        <v>472481.27628740639</v>
      </c>
      <c r="H132" s="526">
        <f t="shared" si="57"/>
        <v>101057.83830068058</v>
      </c>
      <c r="I132" s="577">
        <f t="shared" si="58"/>
        <v>101057.83830068058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451096.19674195186</v>
      </c>
      <c r="E133" s="522">
        <f>IF(+J96&lt;F132,J96,D133)</f>
        <v>42770.159090909088</v>
      </c>
      <c r="F133" s="523">
        <f t="shared" si="64"/>
        <v>408326.0376510428</v>
      </c>
      <c r="G133" s="523">
        <f t="shared" si="56"/>
        <v>429711.11719649733</v>
      </c>
      <c r="H133" s="526">
        <f t="shared" si="57"/>
        <v>95781.495220102413</v>
      </c>
      <c r="I133" s="577">
        <f t="shared" si="58"/>
        <v>95781.495220102413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408326.0376510428</v>
      </c>
      <c r="E134" s="522">
        <f>IF(+J96&lt;F133,J96,D134)</f>
        <v>42770.159090909088</v>
      </c>
      <c r="F134" s="523">
        <f t="shared" si="64"/>
        <v>365555.87856013374</v>
      </c>
      <c r="G134" s="523">
        <f t="shared" si="56"/>
        <v>386940.95810558827</v>
      </c>
      <c r="H134" s="526">
        <f t="shared" si="57"/>
        <v>90505.152139524231</v>
      </c>
      <c r="I134" s="577">
        <f t="shared" si="58"/>
        <v>90505.152139524231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365555.87856013374</v>
      </c>
      <c r="E135" s="522">
        <f>IF(+J96&lt;F134,J96,D135)</f>
        <v>42770.159090909088</v>
      </c>
      <c r="F135" s="523">
        <f t="shared" si="64"/>
        <v>322785.71946922468</v>
      </c>
      <c r="G135" s="523">
        <f t="shared" si="56"/>
        <v>344170.79901467921</v>
      </c>
      <c r="H135" s="526">
        <f t="shared" si="57"/>
        <v>85228.809058946063</v>
      </c>
      <c r="I135" s="577">
        <f t="shared" si="58"/>
        <v>85228.809058946063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322785.71946922468</v>
      </c>
      <c r="E136" s="522">
        <f>IF(+J96&lt;F135,J96,D136)</f>
        <v>42770.159090909088</v>
      </c>
      <c r="F136" s="523">
        <f t="shared" si="64"/>
        <v>280015.56037831563</v>
      </c>
      <c r="G136" s="523">
        <f t="shared" si="56"/>
        <v>301400.63992377016</v>
      </c>
      <c r="H136" s="526">
        <f t="shared" si="57"/>
        <v>79952.465978367894</v>
      </c>
      <c r="I136" s="577">
        <f t="shared" si="58"/>
        <v>79952.465978367894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280015.56037831563</v>
      </c>
      <c r="E137" s="522">
        <f>IF(+J96&lt;F136,J96,D137)</f>
        <v>42770.159090909088</v>
      </c>
      <c r="F137" s="523">
        <f t="shared" si="64"/>
        <v>237245.40128740654</v>
      </c>
      <c r="G137" s="523">
        <f t="shared" si="56"/>
        <v>258630.4808328611</v>
      </c>
      <c r="H137" s="526">
        <f t="shared" si="57"/>
        <v>74676.122897789726</v>
      </c>
      <c r="I137" s="577">
        <f t="shared" si="58"/>
        <v>74676.122897789726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237245.40128740654</v>
      </c>
      <c r="E138" s="522">
        <f>IF(+J96&lt;F137,J96,D138)</f>
        <v>42770.159090909088</v>
      </c>
      <c r="F138" s="523">
        <f t="shared" si="64"/>
        <v>194475.24219649745</v>
      </c>
      <c r="G138" s="523">
        <f t="shared" si="56"/>
        <v>215860.32174195198</v>
      </c>
      <c r="H138" s="526">
        <f t="shared" si="57"/>
        <v>69399.779817211558</v>
      </c>
      <c r="I138" s="577">
        <f t="shared" si="58"/>
        <v>69399.779817211558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194475.24219649745</v>
      </c>
      <c r="E139" s="522">
        <f>IF(+J96&lt;F138,J96,D139)</f>
        <v>42770.159090909088</v>
      </c>
      <c r="F139" s="523">
        <f t="shared" si="64"/>
        <v>151705.08310558836</v>
      </c>
      <c r="G139" s="523">
        <f t="shared" si="56"/>
        <v>173090.16265104292</v>
      </c>
      <c r="H139" s="526">
        <f t="shared" si="57"/>
        <v>64123.43673663339</v>
      </c>
      <c r="I139" s="577">
        <f t="shared" si="58"/>
        <v>64123.43673663339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151705.08310558836</v>
      </c>
      <c r="E140" s="522">
        <f>IF(+J96&lt;F139,J96,D140)</f>
        <v>42770.159090909088</v>
      </c>
      <c r="F140" s="523">
        <f t="shared" si="64"/>
        <v>108934.92401467927</v>
      </c>
      <c r="G140" s="523">
        <f t="shared" si="56"/>
        <v>130320.00356013382</v>
      </c>
      <c r="H140" s="526">
        <f t="shared" si="57"/>
        <v>58847.093656055207</v>
      </c>
      <c r="I140" s="577">
        <f t="shared" si="58"/>
        <v>58847.093656055207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108934.92401467927</v>
      </c>
      <c r="E141" s="522">
        <f>IF(+J96&lt;F140,J96,D141)</f>
        <v>42770.159090909088</v>
      </c>
      <c r="F141" s="523">
        <f t="shared" si="64"/>
        <v>66164.764923770184</v>
      </c>
      <c r="G141" s="523">
        <f t="shared" si="56"/>
        <v>87549.844469224729</v>
      </c>
      <c r="H141" s="526">
        <f t="shared" si="57"/>
        <v>53570.750575477039</v>
      </c>
      <c r="I141" s="577">
        <f t="shared" si="58"/>
        <v>53570.750575477039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66164.764923770184</v>
      </c>
      <c r="E142" s="522">
        <f>IF(+J96&lt;F141,J96,D142)</f>
        <v>42770.159090909088</v>
      </c>
      <c r="F142" s="523">
        <f t="shared" si="64"/>
        <v>23394.605832861096</v>
      </c>
      <c r="G142" s="523">
        <f t="shared" si="56"/>
        <v>44779.68537831564</v>
      </c>
      <c r="H142" s="526">
        <f t="shared" si="57"/>
        <v>48294.407494898864</v>
      </c>
      <c r="I142" s="577">
        <f t="shared" si="58"/>
        <v>48294.407494898864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23394.605832861096</v>
      </c>
      <c r="E143" s="522">
        <f>IF(+J96&lt;F142,J96,D143)</f>
        <v>23394.605832861096</v>
      </c>
      <c r="F143" s="523">
        <f t="shared" si="64"/>
        <v>0</v>
      </c>
      <c r="G143" s="523">
        <f t="shared" si="56"/>
        <v>11697.302916430548</v>
      </c>
      <c r="H143" s="526">
        <f t="shared" si="57"/>
        <v>24837.644264711442</v>
      </c>
      <c r="I143" s="577">
        <f t="shared" si="58"/>
        <v>24837.644264711442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1881887.0000000014</v>
      </c>
      <c r="F155" s="375"/>
      <c r="G155" s="375"/>
      <c r="H155" s="375">
        <f>SUM(H99:H154)</f>
        <v>6996588.2184326053</v>
      </c>
      <c r="I155" s="375">
        <f>SUM(I99:I154)</f>
        <v>6996588.2184326053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67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5597807.5083239786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5597807.5083239786</v>
      </c>
      <c r="O6" s="269"/>
      <c r="P6" s="269"/>
    </row>
    <row r="7" spans="1:17" ht="13.5" thickBot="1">
      <c r="C7" s="467" t="s">
        <v>48</v>
      </c>
      <c r="D7" s="620" t="s">
        <v>284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47660028.540000007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1134762.5842857144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 t="shared" ref="K23:K28" si="10">G23</f>
        <v>6382495.4698959831</v>
      </c>
      <c r="L23" s="519">
        <f t="shared" si="6"/>
        <v>0</v>
      </c>
      <c r="M23" s="518">
        <f t="shared" ref="M23:M28" si="11"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 t="shared" si="10"/>
        <v>6234756.239636234</v>
      </c>
      <c r="L24" s="519">
        <f t="shared" ref="L24" si="12">IF(K24&lt;&gt;0,+G24-K24,0)</f>
        <v>0</v>
      </c>
      <c r="M24" s="518">
        <f t="shared" si="11"/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 t="shared" si="10"/>
        <v>5127681.7221303442</v>
      </c>
      <c r="L25" s="519">
        <f t="shared" ref="L25" si="13">IF(K25&lt;&gt;0,+G25-K25,0)</f>
        <v>0</v>
      </c>
      <c r="M25" s="518">
        <f t="shared" si="11"/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 t="shared" si="10"/>
        <v>5126147.0030310545</v>
      </c>
      <c r="L26" s="519">
        <f t="shared" ref="L26" si="14">IF(K26&lt;&gt;0,+G26-K26,0)</f>
        <v>0</v>
      </c>
      <c r="M26" s="518">
        <f t="shared" si="11"/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 t="shared" si="10"/>
        <v>5234938.295176344</v>
      </c>
      <c r="L27" s="519">
        <f t="shared" ref="L27" si="15">IF(K27&lt;&gt;0,+G27-K27,0)</f>
        <v>0</v>
      </c>
      <c r="M27" s="518">
        <f t="shared" si="11"/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608">
        <v>35896744.093309209</v>
      </c>
      <c r="E28" s="609">
        <v>1134762.5842857144</v>
      </c>
      <c r="F28" s="608">
        <v>34761981.509023495</v>
      </c>
      <c r="G28" s="609">
        <v>5597807.5083239786</v>
      </c>
      <c r="H28" s="610">
        <v>5597807.5083239786</v>
      </c>
      <c r="I28" s="511">
        <f t="shared" si="9"/>
        <v>0</v>
      </c>
      <c r="J28" s="511"/>
      <c r="K28" s="518">
        <f t="shared" si="10"/>
        <v>5597807.5083239786</v>
      </c>
      <c r="L28" s="519">
        <f t="shared" ref="L28" si="16">IF(K28&lt;&gt;0,+G28-K28,0)</f>
        <v>0</v>
      </c>
      <c r="M28" s="518">
        <f t="shared" si="11"/>
        <v>5597807.5083239786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34761981.509023495</v>
      </c>
      <c r="E29" s="522">
        <f>IF(+I14&lt;F28,I14,D29)</f>
        <v>1134762.5842857144</v>
      </c>
      <c r="F29" s="523">
        <f t="shared" ref="F29:F48" si="17">+D29-E29</f>
        <v>33627218.924737781</v>
      </c>
      <c r="G29" s="524">
        <f t="shared" ref="G29:G53" si="18">+I$12*((D29+F29)/2)+E29</f>
        <v>4979743.5239505013</v>
      </c>
      <c r="H29" s="491">
        <f t="shared" ref="H29:H53" si="19">+I$13*((D29+F29)/2)+E29</f>
        <v>4979743.5239505013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33627218.924737781</v>
      </c>
      <c r="E30" s="522">
        <f>IF(+I14&lt;F29,I14,D30)</f>
        <v>1134762.5842857144</v>
      </c>
      <c r="F30" s="523">
        <f t="shared" si="17"/>
        <v>32492456.340452068</v>
      </c>
      <c r="G30" s="524">
        <f t="shared" si="18"/>
        <v>4852146.1699837958</v>
      </c>
      <c r="H30" s="491">
        <f t="shared" si="19"/>
        <v>4852146.1699837958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32492456.340452068</v>
      </c>
      <c r="E31" s="522">
        <f>IF(+I14&lt;F30,I14,D31)</f>
        <v>1134762.5842857144</v>
      </c>
      <c r="F31" s="523">
        <f t="shared" si="17"/>
        <v>31357693.756166354</v>
      </c>
      <c r="G31" s="524">
        <f t="shared" si="18"/>
        <v>4724548.8160170894</v>
      </c>
      <c r="H31" s="491">
        <f t="shared" si="19"/>
        <v>4724548.8160170894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31357693.756166354</v>
      </c>
      <c r="E32" s="522">
        <f>IF(+I14&lt;F31,I14,D32)</f>
        <v>1134762.5842857144</v>
      </c>
      <c r="F32" s="523">
        <f t="shared" si="17"/>
        <v>30222931.17188064</v>
      </c>
      <c r="G32" s="524">
        <f t="shared" si="18"/>
        <v>4596951.462050383</v>
      </c>
      <c r="H32" s="491">
        <f t="shared" si="19"/>
        <v>4596951.462050383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30222931.17188064</v>
      </c>
      <c r="E33" s="522">
        <f>IF(+I14&lt;F32,I14,D33)</f>
        <v>1134762.5842857144</v>
      </c>
      <c r="F33" s="523">
        <f t="shared" si="17"/>
        <v>29088168.587594926</v>
      </c>
      <c r="G33" s="524">
        <f t="shared" si="18"/>
        <v>4469354.1080836765</v>
      </c>
      <c r="H33" s="491">
        <f t="shared" si="19"/>
        <v>4469354.1080836765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29088168.587594926</v>
      </c>
      <c r="E34" s="522">
        <f>IF(+I14&lt;F33,I14,D34)</f>
        <v>1134762.5842857144</v>
      </c>
      <c r="F34" s="523">
        <f t="shared" si="17"/>
        <v>27953406.003309213</v>
      </c>
      <c r="G34" s="524">
        <f t="shared" si="18"/>
        <v>4341756.754116971</v>
      </c>
      <c r="H34" s="491">
        <f t="shared" si="19"/>
        <v>4341756.754116971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27953406.003309213</v>
      </c>
      <c r="E35" s="522">
        <f>IF(+I14&lt;F34,I14,D35)</f>
        <v>1134762.5842857144</v>
      </c>
      <c r="F35" s="523">
        <f t="shared" si="17"/>
        <v>26818643.419023499</v>
      </c>
      <c r="G35" s="524">
        <f t="shared" si="18"/>
        <v>4214159.4001502646</v>
      </c>
      <c r="H35" s="491">
        <f t="shared" si="19"/>
        <v>4214159.4001502646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26818643.419023499</v>
      </c>
      <c r="E36" s="522">
        <f>IF(+I14&lt;F35,I14,D36)</f>
        <v>1134762.5842857144</v>
      </c>
      <c r="F36" s="523">
        <f t="shared" si="17"/>
        <v>25683880.834737785</v>
      </c>
      <c r="G36" s="524">
        <f t="shared" si="18"/>
        <v>4086562.0461835582</v>
      </c>
      <c r="H36" s="491">
        <f t="shared" si="19"/>
        <v>4086562.0461835582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25683880.834737785</v>
      </c>
      <c r="E37" s="522">
        <f>IF(+I14&lt;F36,I14,D37)</f>
        <v>1134762.5842857144</v>
      </c>
      <c r="F37" s="523">
        <f t="shared" si="17"/>
        <v>24549118.250452071</v>
      </c>
      <c r="G37" s="524">
        <f t="shared" si="18"/>
        <v>3958964.6922168527</v>
      </c>
      <c r="H37" s="491">
        <f t="shared" si="19"/>
        <v>3958964.6922168527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24549118.250452071</v>
      </c>
      <c r="E38" s="522">
        <f>IF(+I14&lt;F37,I14,D38)</f>
        <v>1134762.5842857144</v>
      </c>
      <c r="F38" s="523">
        <f t="shared" si="17"/>
        <v>23414355.666166358</v>
      </c>
      <c r="G38" s="524">
        <f t="shared" si="18"/>
        <v>3831367.3382501462</v>
      </c>
      <c r="H38" s="491">
        <f t="shared" si="19"/>
        <v>3831367.3382501462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23414355.666166358</v>
      </c>
      <c r="E39" s="522">
        <f>IF(+I14&lt;F38,I14,D39)</f>
        <v>1134762.5842857144</v>
      </c>
      <c r="F39" s="523">
        <f t="shared" si="17"/>
        <v>22279593.081880644</v>
      </c>
      <c r="G39" s="524">
        <f t="shared" si="18"/>
        <v>3703769.9842834398</v>
      </c>
      <c r="H39" s="491">
        <f t="shared" si="19"/>
        <v>3703769.9842834398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22279593.081880644</v>
      </c>
      <c r="E40" s="522">
        <f>IF(+I14&lt;F39,I14,D40)</f>
        <v>1134762.5842857144</v>
      </c>
      <c r="F40" s="523">
        <f t="shared" si="17"/>
        <v>21144830.49759493</v>
      </c>
      <c r="G40" s="524">
        <f t="shared" si="18"/>
        <v>3576172.6303167343</v>
      </c>
      <c r="H40" s="491">
        <f t="shared" si="19"/>
        <v>3576172.6303167343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21144830.49759493</v>
      </c>
      <c r="E41" s="522">
        <f>IF(+I14&lt;F40,I14,D41)</f>
        <v>1134762.5842857144</v>
      </c>
      <c r="F41" s="523">
        <f t="shared" si="17"/>
        <v>20010067.913309216</v>
      </c>
      <c r="G41" s="524">
        <f t="shared" si="18"/>
        <v>3448575.2763500279</v>
      </c>
      <c r="H41" s="491">
        <f t="shared" si="19"/>
        <v>3448575.2763500279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20010067.913309216</v>
      </c>
      <c r="E42" s="522">
        <f>IF(+I14&lt;F41,I14,D42)</f>
        <v>1134762.5842857144</v>
      </c>
      <c r="F42" s="523">
        <f t="shared" si="17"/>
        <v>18875305.329023503</v>
      </c>
      <c r="G42" s="524">
        <f t="shared" si="18"/>
        <v>3320977.9223833214</v>
      </c>
      <c r="H42" s="491">
        <f t="shared" si="19"/>
        <v>3320977.9223833214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18875305.329023503</v>
      </c>
      <c r="E43" s="522">
        <f>IF(+I14&lt;F42,I14,D43)</f>
        <v>1134762.5842857144</v>
      </c>
      <c r="F43" s="523">
        <f t="shared" si="17"/>
        <v>17740542.744737789</v>
      </c>
      <c r="G43" s="524">
        <f t="shared" si="18"/>
        <v>3193380.5684166155</v>
      </c>
      <c r="H43" s="491">
        <f t="shared" si="19"/>
        <v>3193380.5684166155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17740542.744737789</v>
      </c>
      <c r="E44" s="522">
        <f>IF(+I14&lt;F43,I14,D44)</f>
        <v>1134762.5842857144</v>
      </c>
      <c r="F44" s="523">
        <f t="shared" si="17"/>
        <v>16605780.160452075</v>
      </c>
      <c r="G44" s="524">
        <f t="shared" si="18"/>
        <v>3065783.2144499095</v>
      </c>
      <c r="H44" s="491">
        <f t="shared" si="19"/>
        <v>3065783.2144499095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16605780.160452075</v>
      </c>
      <c r="E45" s="522">
        <f>IF(+I14&lt;F44,I14,D45)</f>
        <v>1134762.5842857144</v>
      </c>
      <c r="F45" s="523">
        <f t="shared" si="17"/>
        <v>15471017.576166362</v>
      </c>
      <c r="G45" s="524">
        <f t="shared" si="18"/>
        <v>2938185.8604832031</v>
      </c>
      <c r="H45" s="491">
        <f t="shared" si="19"/>
        <v>2938185.8604832031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15471017.576166362</v>
      </c>
      <c r="E46" s="522">
        <f>IF(+I14&lt;F45,I14,D46)</f>
        <v>1134762.5842857144</v>
      </c>
      <c r="F46" s="523">
        <f t="shared" si="17"/>
        <v>14336254.991880648</v>
      </c>
      <c r="G46" s="524">
        <f t="shared" si="18"/>
        <v>2810588.5065164967</v>
      </c>
      <c r="H46" s="491">
        <f t="shared" si="19"/>
        <v>2810588.5065164967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14336254.991880648</v>
      </c>
      <c r="E47" s="522">
        <f>IF(+I14&lt;F46,I14,D47)</f>
        <v>1134762.5842857144</v>
      </c>
      <c r="F47" s="523">
        <f t="shared" si="17"/>
        <v>13201492.407594934</v>
      </c>
      <c r="G47" s="524">
        <f t="shared" si="18"/>
        <v>2682991.1525497907</v>
      </c>
      <c r="H47" s="491">
        <f t="shared" si="19"/>
        <v>2682991.1525497907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13201492.407594934</v>
      </c>
      <c r="E48" s="522">
        <f>IF(+I14&lt;F47,I14,D48)</f>
        <v>1134762.5842857144</v>
      </c>
      <c r="F48" s="523">
        <f t="shared" si="17"/>
        <v>12066729.82330922</v>
      </c>
      <c r="G48" s="524">
        <f t="shared" si="18"/>
        <v>2555393.7985830847</v>
      </c>
      <c r="H48" s="491">
        <f t="shared" si="19"/>
        <v>2555393.7985830847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12066729.82330922</v>
      </c>
      <c r="E49" s="522">
        <f>IF(+I14&lt;F48,I14,D49)</f>
        <v>1134762.5842857144</v>
      </c>
      <c r="F49" s="523">
        <f t="shared" ref="F49:F72" si="20">+D49-E49</f>
        <v>10931967.239023507</v>
      </c>
      <c r="G49" s="524">
        <f t="shared" si="18"/>
        <v>2427796.4446163783</v>
      </c>
      <c r="H49" s="491">
        <f t="shared" si="19"/>
        <v>2427796.4446163783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10931967.239023507</v>
      </c>
      <c r="E50" s="522">
        <f>IF(+I14&lt;F49,I14,D50)</f>
        <v>1134762.5842857144</v>
      </c>
      <c r="F50" s="523">
        <f t="shared" si="20"/>
        <v>9797204.6547377929</v>
      </c>
      <c r="G50" s="524">
        <f t="shared" si="18"/>
        <v>2300199.0906496723</v>
      </c>
      <c r="H50" s="491">
        <f t="shared" si="19"/>
        <v>2300199.0906496723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9797204.6547377929</v>
      </c>
      <c r="E51" s="522">
        <f>IF(+I14&lt;F50,I14,D51)</f>
        <v>1134762.5842857144</v>
      </c>
      <c r="F51" s="523">
        <f t="shared" si="20"/>
        <v>8662442.0704520792</v>
      </c>
      <c r="G51" s="524">
        <f t="shared" si="18"/>
        <v>2172601.7366829664</v>
      </c>
      <c r="H51" s="491">
        <f t="shared" si="19"/>
        <v>2172601.7366829664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8662442.0704520792</v>
      </c>
      <c r="E52" s="522">
        <f>IF(+I14&lt;F51,I14,D52)</f>
        <v>1134762.5842857144</v>
      </c>
      <c r="F52" s="523">
        <f t="shared" si="20"/>
        <v>7527679.4861663645</v>
      </c>
      <c r="G52" s="524">
        <f t="shared" si="18"/>
        <v>2045004.3827162599</v>
      </c>
      <c r="H52" s="491">
        <f t="shared" si="19"/>
        <v>2045004.3827162599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7527679.4861663645</v>
      </c>
      <c r="E53" s="522">
        <f>IF(+I14&lt;F52,I14,D53)</f>
        <v>1134762.5842857144</v>
      </c>
      <c r="F53" s="523">
        <f t="shared" si="20"/>
        <v>6392916.9018806498</v>
      </c>
      <c r="G53" s="524">
        <f t="shared" si="18"/>
        <v>1917407.0287495537</v>
      </c>
      <c r="H53" s="491">
        <f t="shared" si="19"/>
        <v>1917407.0287495537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6392916.9018806498</v>
      </c>
      <c r="E54" s="522">
        <f>IF(+I14&lt;F53,I14,D54)</f>
        <v>1134762.5842857144</v>
      </c>
      <c r="F54" s="523">
        <f t="shared" si="20"/>
        <v>5258154.3175949352</v>
      </c>
      <c r="G54" s="524">
        <f t="shared" ref="G54:G72" si="26">+I$12*((D54+F54)/2)+E54</f>
        <v>1789809.6747828475</v>
      </c>
      <c r="H54" s="491">
        <f t="shared" ref="H54:H72" si="27">+I$13*((D54+F54)/2)+E54</f>
        <v>1789809.6747828475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5258154.3175949352</v>
      </c>
      <c r="E55" s="522">
        <f>IF(+I14&lt;F54,I14,D55)</f>
        <v>1134762.5842857144</v>
      </c>
      <c r="F55" s="523">
        <f t="shared" si="20"/>
        <v>4123391.7333092205</v>
      </c>
      <c r="G55" s="524">
        <f t="shared" si="26"/>
        <v>1662212.3208161411</v>
      </c>
      <c r="H55" s="491">
        <f t="shared" si="27"/>
        <v>1662212.3208161411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4123391.7333092205</v>
      </c>
      <c r="E56" s="522">
        <f>IF(+I14&lt;F55,I14,D56)</f>
        <v>1134762.5842857144</v>
      </c>
      <c r="F56" s="523">
        <f t="shared" si="20"/>
        <v>2988629.1490235059</v>
      </c>
      <c r="G56" s="524">
        <f t="shared" si="26"/>
        <v>1534614.9668494349</v>
      </c>
      <c r="H56" s="491">
        <f t="shared" si="27"/>
        <v>1534614.9668494349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2988629.1490235059</v>
      </c>
      <c r="E57" s="522">
        <f>IF(+I14&lt;F56,I14,D57)</f>
        <v>1134762.5842857144</v>
      </c>
      <c r="F57" s="523">
        <f t="shared" si="20"/>
        <v>1853866.5647377914</v>
      </c>
      <c r="G57" s="524">
        <f t="shared" si="26"/>
        <v>1407017.6128827287</v>
      </c>
      <c r="H57" s="491">
        <f t="shared" si="27"/>
        <v>1407017.6128827287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1853866.5647377914</v>
      </c>
      <c r="E58" s="522">
        <f>IF(+I14&lt;F57,I14,D58)</f>
        <v>1134762.5842857144</v>
      </c>
      <c r="F58" s="523">
        <f t="shared" si="20"/>
        <v>719103.980452077</v>
      </c>
      <c r="G58" s="524">
        <f t="shared" si="26"/>
        <v>1279420.2589160225</v>
      </c>
      <c r="H58" s="491">
        <f t="shared" si="27"/>
        <v>1279420.2589160225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719103.980452077</v>
      </c>
      <c r="E59" s="522">
        <f>IF(+I14&lt;F58,I14,D59)</f>
        <v>719103.980452077</v>
      </c>
      <c r="F59" s="523">
        <f t="shared" si="20"/>
        <v>0</v>
      </c>
      <c r="G59" s="524">
        <f t="shared" si="26"/>
        <v>759533.47927555442</v>
      </c>
      <c r="H59" s="491">
        <f t="shared" si="27"/>
        <v>759533.47927555442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6"/>
        <v>0</v>
      </c>
      <c r="H60" s="491">
        <f t="shared" si="27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47660028.539999999</v>
      </c>
      <c r="F73" s="375"/>
      <c r="G73" s="375">
        <f>SUM(G17:G72)</f>
        <v>170364541.7328991</v>
      </c>
      <c r="H73" s="375">
        <f>SUM(H17:H72)</f>
        <v>170364541.7328991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5597807.5083239786</v>
      </c>
      <c r="N87" s="546">
        <f>IF(J92&lt;D11,0,VLOOKUP(J92,C17:O72,11))</f>
        <v>5597807.5083239786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5453682.2933079926</v>
      </c>
      <c r="N88" s="550">
        <f>IF(J92&lt;D11,0,VLOOKUP(J92,C99:P154,7))</f>
        <v>5453682.2933079926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-144125.215015986</v>
      </c>
      <c r="N89" s="555">
        <f>+N88-N87</f>
        <v>-144125.215015986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47660028.540000007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1083182.466818182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8">+I99-H99</f>
        <v>0</v>
      </c>
      <c r="K99" s="514"/>
      <c r="L99" s="512">
        <f t="shared" ref="L99:L104" si="29">H99</f>
        <v>3817654.064849725</v>
      </c>
      <c r="M99" s="597">
        <f t="shared" ref="M99:M130" si="30">IF(L99&lt;&gt;0,+H99-L99,0)</f>
        <v>0</v>
      </c>
      <c r="N99" s="512">
        <f t="shared" ref="N99:N104" si="31">I99</f>
        <v>3817654.064849725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9"/>
        <v>7416785.108146511</v>
      </c>
      <c r="M100" s="519">
        <f t="shared" ref="M100:M105" si="35">IF(L100&lt;&gt;0,+H100-L100,0)</f>
        <v>0</v>
      </c>
      <c r="N100" s="518">
        <f t="shared" si="31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9"/>
        <v>7331378.3623912428</v>
      </c>
      <c r="M101" s="519">
        <f t="shared" si="35"/>
        <v>0</v>
      </c>
      <c r="N101" s="518">
        <f t="shared" si="31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8"/>
        <v>0</v>
      </c>
      <c r="K102" s="514"/>
      <c r="L102" s="518">
        <f t="shared" si="29"/>
        <v>6992449.3668075977</v>
      </c>
      <c r="M102" s="519">
        <f t="shared" si="35"/>
        <v>0</v>
      </c>
      <c r="N102" s="518">
        <f t="shared" si="31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8"/>
        <v>0</v>
      </c>
      <c r="K103" s="514"/>
      <c r="L103" s="518">
        <f t="shared" si="29"/>
        <v>6609498.3455806924</v>
      </c>
      <c r="M103" s="519">
        <f t="shared" si="35"/>
        <v>0</v>
      </c>
      <c r="N103" s="518">
        <f t="shared" si="31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8"/>
        <v>0</v>
      </c>
      <c r="K104" s="514"/>
      <c r="L104" s="518">
        <f t="shared" si="29"/>
        <v>6262248.4706521584</v>
      </c>
      <c r="M104" s="519">
        <f t="shared" si="35"/>
        <v>0</v>
      </c>
      <c r="N104" s="518">
        <f t="shared" si="31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8"/>
        <v>0</v>
      </c>
      <c r="K105" s="514"/>
      <c r="L105" s="518">
        <f t="shared" ref="L105" si="36">H105</f>
        <v>5472648.7320447806</v>
      </c>
      <c r="M105" s="519">
        <f t="shared" si="35"/>
        <v>0</v>
      </c>
      <c r="N105" s="518">
        <f t="shared" ref="N105" si="37">I105</f>
        <v>5472648.7320447806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8"/>
        <v>0</v>
      </c>
      <c r="K106" s="514"/>
      <c r="L106" s="518">
        <f t="shared" ref="L106" si="38">H106</f>
        <v>5385190.1906108065</v>
      </c>
      <c r="M106" s="519">
        <f t="shared" ref="M106" si="39">IF(L106&lt;&gt;0,+H106-L106,0)</f>
        <v>0</v>
      </c>
      <c r="N106" s="518">
        <f t="shared" ref="N106" si="40">I106</f>
        <v>5385190.1906108065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28"/>
        <v>0</v>
      </c>
      <c r="K107" s="514"/>
      <c r="L107" s="518">
        <f t="shared" ref="L107" si="41">H107</f>
        <v>5312236.1867038347</v>
      </c>
      <c r="M107" s="519">
        <f t="shared" ref="M107" si="42">IF(L107&lt;&gt;0,+H107-L107,0)</f>
        <v>0</v>
      </c>
      <c r="N107" s="518">
        <f t="shared" ref="N107" si="43">I107</f>
        <v>5312236.1867038347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38266166.734957539</v>
      </c>
      <c r="E108" s="516">
        <v>1162439.7317073171</v>
      </c>
      <c r="F108" s="515">
        <v>37103727.003250219</v>
      </c>
      <c r="G108" s="515">
        <v>37684946.869103879</v>
      </c>
      <c r="H108" s="575">
        <v>5440217.3214159943</v>
      </c>
      <c r="I108" s="576">
        <v>5440217.3214159943</v>
      </c>
      <c r="J108" s="514">
        <f t="shared" si="28"/>
        <v>0</v>
      </c>
      <c r="K108" s="514"/>
      <c r="L108" s="518">
        <f t="shared" ref="L108" si="44">H108</f>
        <v>5440217.3214159943</v>
      </c>
      <c r="M108" s="519">
        <f t="shared" ref="M108" si="45">IF(L108&lt;&gt;0,+H108-L108,0)</f>
        <v>0</v>
      </c>
      <c r="N108" s="518">
        <f t="shared" ref="N108" si="46">I108</f>
        <v>5440217.3214159943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37103727.003250219</v>
      </c>
      <c r="E109" s="516">
        <v>1134762.5952380951</v>
      </c>
      <c r="F109" s="515">
        <v>35968964.408012122</v>
      </c>
      <c r="G109" s="515">
        <v>36536345.705631167</v>
      </c>
      <c r="H109" s="575">
        <v>5426242.9544733902</v>
      </c>
      <c r="I109" s="576">
        <v>5426242.9544733902</v>
      </c>
      <c r="J109" s="514">
        <f t="shared" si="28"/>
        <v>0</v>
      </c>
      <c r="K109" s="514"/>
      <c r="L109" s="518">
        <f t="shared" ref="L109" si="47">H109</f>
        <v>5426242.9544733902</v>
      </c>
      <c r="M109" s="519">
        <f t="shared" ref="M109" si="48">IF(L109&lt;&gt;0,+H109-L109,0)</f>
        <v>0</v>
      </c>
      <c r="N109" s="518">
        <f t="shared" ref="N109" si="49">I109</f>
        <v>5426242.9544733902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>IU</v>
      </c>
      <c r="C110" s="507">
        <f>IF(D93="","-",+C109+1)</f>
        <v>2023</v>
      </c>
      <c r="D110" s="374">
        <f>IF(F109+SUM(E$99:E109)=D$92,F109,D$92-SUM(E$99:E109))</f>
        <v>35968963.948012143</v>
      </c>
      <c r="E110" s="522">
        <f>IF(+J96&lt;F109,J96,D110)</f>
        <v>1083182.466818182</v>
      </c>
      <c r="F110" s="523">
        <f t="shared" ref="F110:F131" si="52">+D110-E110</f>
        <v>34885781.48119396</v>
      </c>
      <c r="G110" s="523">
        <f t="shared" ref="G110:G130" si="53">+(F110+D110)/2</f>
        <v>35427372.714603052</v>
      </c>
      <c r="H110" s="526">
        <f t="shared" ref="H110:H130" si="54">+J$94*G110+E110</f>
        <v>5453682.2933079926</v>
      </c>
      <c r="I110" s="577">
        <f t="shared" ref="I110:I130" si="55">+J$95*G110+E110</f>
        <v>5453682.2933079926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34885781.48119396</v>
      </c>
      <c r="E111" s="522">
        <f>IF(+J96&lt;F110,J96,D111)</f>
        <v>1083182.466818182</v>
      </c>
      <c r="F111" s="523">
        <f t="shared" si="52"/>
        <v>33802599.014375776</v>
      </c>
      <c r="G111" s="523">
        <f t="shared" si="53"/>
        <v>34344190.247784868</v>
      </c>
      <c r="H111" s="526">
        <f t="shared" si="54"/>
        <v>5320055.4273977717</v>
      </c>
      <c r="I111" s="577">
        <f t="shared" si="55"/>
        <v>5320055.4273977717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33802599.014375776</v>
      </c>
      <c r="E112" s="522">
        <f>IF(+J96&lt;F111,J96,D112)</f>
        <v>1083182.466818182</v>
      </c>
      <c r="F112" s="523">
        <f t="shared" si="52"/>
        <v>32719416.547557592</v>
      </c>
      <c r="G112" s="523">
        <f t="shared" si="53"/>
        <v>33261007.780966684</v>
      </c>
      <c r="H112" s="526">
        <f t="shared" si="54"/>
        <v>5186428.5614875518</v>
      </c>
      <c r="I112" s="577">
        <f t="shared" si="55"/>
        <v>5186428.5614875518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32719416.547557592</v>
      </c>
      <c r="E113" s="522">
        <f>IF(+J96&lt;F112,J96,D113)</f>
        <v>1083182.466818182</v>
      </c>
      <c r="F113" s="523">
        <f t="shared" si="52"/>
        <v>31636234.080739409</v>
      </c>
      <c r="G113" s="523">
        <f t="shared" si="53"/>
        <v>32177825.314148501</v>
      </c>
      <c r="H113" s="526">
        <f t="shared" si="54"/>
        <v>5052801.6955773309</v>
      </c>
      <c r="I113" s="577">
        <f t="shared" si="55"/>
        <v>5052801.6955773309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31636234.080739409</v>
      </c>
      <c r="E114" s="522">
        <f>IF(+J96&lt;F113,J96,D114)</f>
        <v>1083182.466818182</v>
      </c>
      <c r="F114" s="523">
        <f t="shared" si="52"/>
        <v>30553051.613921225</v>
      </c>
      <c r="G114" s="523">
        <f t="shared" si="53"/>
        <v>31094642.847330317</v>
      </c>
      <c r="H114" s="526">
        <f t="shared" si="54"/>
        <v>4919174.82966711</v>
      </c>
      <c r="I114" s="577">
        <f t="shared" si="55"/>
        <v>4919174.82966711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30553051.613921225</v>
      </c>
      <c r="E115" s="522">
        <f>IF(+J96&lt;F114,J96,D115)</f>
        <v>1083182.466818182</v>
      </c>
      <c r="F115" s="523">
        <f t="shared" si="52"/>
        <v>29469869.147103041</v>
      </c>
      <c r="G115" s="523">
        <f t="shared" si="53"/>
        <v>30011460.380512133</v>
      </c>
      <c r="H115" s="526">
        <f t="shared" si="54"/>
        <v>4785547.9637568891</v>
      </c>
      <c r="I115" s="577">
        <f t="shared" si="55"/>
        <v>4785547.9637568891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29469869.147103041</v>
      </c>
      <c r="E116" s="522">
        <f>IF(+J96&lt;F115,J96,D116)</f>
        <v>1083182.466818182</v>
      </c>
      <c r="F116" s="523">
        <f t="shared" si="52"/>
        <v>28386686.680284858</v>
      </c>
      <c r="G116" s="523">
        <f t="shared" si="53"/>
        <v>28928277.91369395</v>
      </c>
      <c r="H116" s="526">
        <f t="shared" si="54"/>
        <v>4651921.0978466682</v>
      </c>
      <c r="I116" s="577">
        <f t="shared" si="55"/>
        <v>4651921.0978466682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28386686.680284858</v>
      </c>
      <c r="E117" s="522">
        <f>IF(+J96&lt;F116,J96,D117)</f>
        <v>1083182.466818182</v>
      </c>
      <c r="F117" s="523">
        <f t="shared" si="52"/>
        <v>27303504.213466674</v>
      </c>
      <c r="G117" s="523">
        <f t="shared" si="53"/>
        <v>27845095.446875766</v>
      </c>
      <c r="H117" s="526">
        <f t="shared" si="54"/>
        <v>4518294.2319364473</v>
      </c>
      <c r="I117" s="577">
        <f t="shared" si="55"/>
        <v>4518294.2319364473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27303504.213466674</v>
      </c>
      <c r="E118" s="522">
        <f>IF(+J96&lt;F117,J96,D118)</f>
        <v>1083182.466818182</v>
      </c>
      <c r="F118" s="523">
        <f t="shared" si="52"/>
        <v>26220321.74664849</v>
      </c>
      <c r="G118" s="523">
        <f t="shared" si="53"/>
        <v>26761912.980057582</v>
      </c>
      <c r="H118" s="526">
        <f t="shared" si="54"/>
        <v>4384667.3660262264</v>
      </c>
      <c r="I118" s="577">
        <f t="shared" si="55"/>
        <v>4384667.3660262264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26220321.74664849</v>
      </c>
      <c r="E119" s="522">
        <f>IF(+J96&lt;F118,J96,D119)</f>
        <v>1083182.466818182</v>
      </c>
      <c r="F119" s="523">
        <f t="shared" si="52"/>
        <v>25137139.279830307</v>
      </c>
      <c r="G119" s="523">
        <f t="shared" si="53"/>
        <v>25678730.513239399</v>
      </c>
      <c r="H119" s="526">
        <f t="shared" si="54"/>
        <v>4251040.5001160055</v>
      </c>
      <c r="I119" s="577">
        <f t="shared" si="55"/>
        <v>4251040.5001160055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25137139.279830307</v>
      </c>
      <c r="E120" s="522">
        <f>IF(+J96&lt;F119,J96,D120)</f>
        <v>1083182.466818182</v>
      </c>
      <c r="F120" s="523">
        <f t="shared" si="52"/>
        <v>24053956.813012123</v>
      </c>
      <c r="G120" s="523">
        <f t="shared" si="53"/>
        <v>24595548.046421215</v>
      </c>
      <c r="H120" s="526">
        <f t="shared" si="54"/>
        <v>4117413.6342057846</v>
      </c>
      <c r="I120" s="577">
        <f t="shared" si="55"/>
        <v>4117413.6342057846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24053956.813012123</v>
      </c>
      <c r="E121" s="522">
        <f>IF(+J96&lt;F120,J96,D121)</f>
        <v>1083182.466818182</v>
      </c>
      <c r="F121" s="523">
        <f t="shared" si="52"/>
        <v>22970774.346193939</v>
      </c>
      <c r="G121" s="523">
        <f t="shared" si="53"/>
        <v>23512365.579603031</v>
      </c>
      <c r="H121" s="526">
        <f t="shared" si="54"/>
        <v>3983786.7682955638</v>
      </c>
      <c r="I121" s="577">
        <f t="shared" si="55"/>
        <v>3983786.7682955638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22970774.346193939</v>
      </c>
      <c r="E122" s="522">
        <f>IF(+J96&lt;F121,J96,D122)</f>
        <v>1083182.466818182</v>
      </c>
      <c r="F122" s="523">
        <f t="shared" si="52"/>
        <v>21887591.879375756</v>
      </c>
      <c r="G122" s="523">
        <f t="shared" si="53"/>
        <v>22429183.112784848</v>
      </c>
      <c r="H122" s="526">
        <f t="shared" si="54"/>
        <v>3850159.9023853438</v>
      </c>
      <c r="I122" s="577">
        <f t="shared" si="55"/>
        <v>3850159.9023853438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21887591.879375756</v>
      </c>
      <c r="E123" s="522">
        <f>IF(+J96&lt;F122,J96,D123)</f>
        <v>1083182.466818182</v>
      </c>
      <c r="F123" s="523">
        <f t="shared" si="52"/>
        <v>20804409.412557572</v>
      </c>
      <c r="G123" s="523">
        <f t="shared" si="53"/>
        <v>21346000.645966664</v>
      </c>
      <c r="H123" s="526">
        <f t="shared" si="54"/>
        <v>3716533.0364751229</v>
      </c>
      <c r="I123" s="577">
        <f t="shared" si="55"/>
        <v>3716533.0364751229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20804409.412557572</v>
      </c>
      <c r="E124" s="522">
        <f>IF(+J96&lt;F123,J96,D124)</f>
        <v>1083182.466818182</v>
      </c>
      <c r="F124" s="523">
        <f t="shared" si="52"/>
        <v>19721226.945739388</v>
      </c>
      <c r="G124" s="523">
        <f t="shared" si="53"/>
        <v>20262818.17914848</v>
      </c>
      <c r="H124" s="526">
        <f t="shared" si="54"/>
        <v>3582906.170564902</v>
      </c>
      <c r="I124" s="577">
        <f t="shared" si="55"/>
        <v>3582906.170564902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19721226.945739388</v>
      </c>
      <c r="E125" s="522">
        <f>IF(+J96&lt;F124,J96,D125)</f>
        <v>1083182.466818182</v>
      </c>
      <c r="F125" s="523">
        <f t="shared" si="52"/>
        <v>18638044.478921205</v>
      </c>
      <c r="G125" s="523">
        <f t="shared" si="53"/>
        <v>19179635.712330297</v>
      </c>
      <c r="H125" s="526">
        <f t="shared" si="54"/>
        <v>3449279.3046546811</v>
      </c>
      <c r="I125" s="577">
        <f t="shared" si="55"/>
        <v>3449279.3046546811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18638044.478921205</v>
      </c>
      <c r="E126" s="522">
        <f>IF(+J96&lt;F125,J96,D126)</f>
        <v>1083182.466818182</v>
      </c>
      <c r="F126" s="523">
        <f t="shared" si="52"/>
        <v>17554862.012103021</v>
      </c>
      <c r="G126" s="523">
        <f t="shared" si="53"/>
        <v>18096453.245512113</v>
      </c>
      <c r="H126" s="526">
        <f t="shared" si="54"/>
        <v>3315652.4387444602</v>
      </c>
      <c r="I126" s="577">
        <f t="shared" si="55"/>
        <v>3315652.4387444602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17554862.012103021</v>
      </c>
      <c r="E127" s="522">
        <f>IF(+J96&lt;F126,J96,D127)</f>
        <v>1083182.466818182</v>
      </c>
      <c r="F127" s="523">
        <f t="shared" si="52"/>
        <v>16471679.545284839</v>
      </c>
      <c r="G127" s="523">
        <f t="shared" si="53"/>
        <v>17013270.778693929</v>
      </c>
      <c r="H127" s="526">
        <f t="shared" si="54"/>
        <v>3182025.5728342393</v>
      </c>
      <c r="I127" s="577">
        <f t="shared" si="55"/>
        <v>3182025.5728342393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16471679.545284839</v>
      </c>
      <c r="E128" s="522">
        <f>IF(+J96&lt;F127,J96,D128)</f>
        <v>1083182.466818182</v>
      </c>
      <c r="F128" s="523">
        <f t="shared" si="52"/>
        <v>15388497.078466658</v>
      </c>
      <c r="G128" s="523">
        <f t="shared" si="53"/>
        <v>15930088.311875749</v>
      </c>
      <c r="H128" s="526">
        <f t="shared" si="54"/>
        <v>3048398.7069240194</v>
      </c>
      <c r="I128" s="577">
        <f t="shared" si="55"/>
        <v>3048398.7069240194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15388497.078466658</v>
      </c>
      <c r="E129" s="522">
        <f>IF(+J96&lt;F128,J96,D129)</f>
        <v>1083182.466818182</v>
      </c>
      <c r="F129" s="523">
        <f t="shared" si="52"/>
        <v>14305314.611648476</v>
      </c>
      <c r="G129" s="523">
        <f t="shared" si="53"/>
        <v>14846905.845057566</v>
      </c>
      <c r="H129" s="526">
        <f t="shared" si="54"/>
        <v>2914771.8410137985</v>
      </c>
      <c r="I129" s="577">
        <f t="shared" si="55"/>
        <v>2914771.8410137985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14305314.611648476</v>
      </c>
      <c r="E130" s="522">
        <f>IF(+J96&lt;F129,J96,D130)</f>
        <v>1083182.466818182</v>
      </c>
      <c r="F130" s="523">
        <f t="shared" si="52"/>
        <v>13222132.144830294</v>
      </c>
      <c r="G130" s="523">
        <f t="shared" si="53"/>
        <v>13763723.378239386</v>
      </c>
      <c r="H130" s="526">
        <f t="shared" si="54"/>
        <v>2781144.9751035776</v>
      </c>
      <c r="I130" s="577">
        <f t="shared" si="55"/>
        <v>2781144.9751035776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13222132.144830294</v>
      </c>
      <c r="E131" s="522">
        <f>IF(+J96&lt;F130,J96,D131)</f>
        <v>1083182.466818182</v>
      </c>
      <c r="F131" s="523">
        <f t="shared" si="52"/>
        <v>12138949.678012112</v>
      </c>
      <c r="G131" s="523">
        <f t="shared" ref="G131:G154" si="56">+(F131+D131)/2</f>
        <v>12680540.911421202</v>
      </c>
      <c r="H131" s="526">
        <f t="shared" ref="H131:H154" si="57">+J$94*G131+E131</f>
        <v>2647518.1091933572</v>
      </c>
      <c r="I131" s="577">
        <f t="shared" ref="I131:I154" si="58">+J$95*G131+E131</f>
        <v>2647518.1091933572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12138949.678012112</v>
      </c>
      <c r="E132" s="522">
        <f>IF(+J96&lt;F131,J96,D132)</f>
        <v>1083182.466818182</v>
      </c>
      <c r="F132" s="523">
        <f t="shared" ref="F132:F154" si="64">+D132-E132</f>
        <v>11055767.21119393</v>
      </c>
      <c r="G132" s="523">
        <f t="shared" si="56"/>
        <v>11597358.444603022</v>
      </c>
      <c r="H132" s="526">
        <f t="shared" si="57"/>
        <v>2513891.2432831367</v>
      </c>
      <c r="I132" s="577">
        <f t="shared" si="58"/>
        <v>2513891.2432831367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11055767.21119393</v>
      </c>
      <c r="E133" s="522">
        <f>IF(+J96&lt;F132,J96,D133)</f>
        <v>1083182.466818182</v>
      </c>
      <c r="F133" s="523">
        <f t="shared" si="64"/>
        <v>9972584.7443757486</v>
      </c>
      <c r="G133" s="523">
        <f t="shared" si="56"/>
        <v>10514175.977784839</v>
      </c>
      <c r="H133" s="526">
        <f t="shared" si="57"/>
        <v>2380264.3773729159</v>
      </c>
      <c r="I133" s="577">
        <f t="shared" si="58"/>
        <v>2380264.3773729159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9972584.7443757486</v>
      </c>
      <c r="E134" s="522">
        <f>IF(+J96&lt;F133,J96,D134)</f>
        <v>1083182.466818182</v>
      </c>
      <c r="F134" s="523">
        <f t="shared" si="64"/>
        <v>8889402.2775575668</v>
      </c>
      <c r="G134" s="523">
        <f t="shared" si="56"/>
        <v>9430993.5109666586</v>
      </c>
      <c r="H134" s="526">
        <f t="shared" si="57"/>
        <v>2246637.5114626959</v>
      </c>
      <c r="I134" s="577">
        <f t="shared" si="58"/>
        <v>2246637.5114626959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8889402.2775575668</v>
      </c>
      <c r="E135" s="522">
        <f>IF(+J96&lt;F134,J96,D135)</f>
        <v>1083182.466818182</v>
      </c>
      <c r="F135" s="523">
        <f t="shared" si="64"/>
        <v>7806219.810739385</v>
      </c>
      <c r="G135" s="523">
        <f t="shared" si="56"/>
        <v>8347811.0441484759</v>
      </c>
      <c r="H135" s="526">
        <f t="shared" si="57"/>
        <v>2113010.645552475</v>
      </c>
      <c r="I135" s="577">
        <f t="shared" si="58"/>
        <v>2113010.645552475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7806219.810739385</v>
      </c>
      <c r="E136" s="522">
        <f>IF(+J96&lt;F135,J96,D136)</f>
        <v>1083182.466818182</v>
      </c>
      <c r="F136" s="523">
        <f t="shared" si="64"/>
        <v>6723037.3439212032</v>
      </c>
      <c r="G136" s="523">
        <f t="shared" si="56"/>
        <v>7264628.5773302941</v>
      </c>
      <c r="H136" s="526">
        <f t="shared" si="57"/>
        <v>1979383.7796422543</v>
      </c>
      <c r="I136" s="577">
        <f t="shared" si="58"/>
        <v>1979383.7796422543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6723037.3439212032</v>
      </c>
      <c r="E137" s="522">
        <f>IF(+J96&lt;F136,J96,D137)</f>
        <v>1083182.466818182</v>
      </c>
      <c r="F137" s="523">
        <f t="shared" si="64"/>
        <v>5639854.8771030214</v>
      </c>
      <c r="G137" s="523">
        <f t="shared" si="56"/>
        <v>6181446.1105121123</v>
      </c>
      <c r="H137" s="526">
        <f t="shared" si="57"/>
        <v>1845756.9137320337</v>
      </c>
      <c r="I137" s="577">
        <f t="shared" si="58"/>
        <v>1845756.9137320337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5639854.8771030214</v>
      </c>
      <c r="E138" s="522">
        <f>IF(+J96&lt;F137,J96,D138)</f>
        <v>1083182.466818182</v>
      </c>
      <c r="F138" s="523">
        <f t="shared" si="64"/>
        <v>4556672.4102848396</v>
      </c>
      <c r="G138" s="523">
        <f t="shared" si="56"/>
        <v>5098263.6436939305</v>
      </c>
      <c r="H138" s="526">
        <f t="shared" si="57"/>
        <v>1712130.0478218133</v>
      </c>
      <c r="I138" s="577">
        <f t="shared" si="58"/>
        <v>1712130.0478218133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4556672.4102848396</v>
      </c>
      <c r="E139" s="522">
        <f>IF(+J96&lt;F138,J96,D139)</f>
        <v>1083182.466818182</v>
      </c>
      <c r="F139" s="523">
        <f t="shared" si="64"/>
        <v>3473489.9434666578</v>
      </c>
      <c r="G139" s="523">
        <f t="shared" si="56"/>
        <v>4015081.1768757487</v>
      </c>
      <c r="H139" s="526">
        <f t="shared" si="57"/>
        <v>1578503.1819115926</v>
      </c>
      <c r="I139" s="577">
        <f t="shared" si="58"/>
        <v>1578503.1819115926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3473489.9434666578</v>
      </c>
      <c r="E140" s="522">
        <f>IF(+J96&lt;F139,J96,D140)</f>
        <v>1083182.466818182</v>
      </c>
      <c r="F140" s="523">
        <f t="shared" si="64"/>
        <v>2390307.476648476</v>
      </c>
      <c r="G140" s="523">
        <f t="shared" si="56"/>
        <v>2931898.7100575669</v>
      </c>
      <c r="H140" s="526">
        <f t="shared" si="57"/>
        <v>1444876.3160013719</v>
      </c>
      <c r="I140" s="577">
        <f t="shared" si="58"/>
        <v>1444876.3160013719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2390307.476648476</v>
      </c>
      <c r="E141" s="522">
        <f>IF(+J96&lt;F140,J96,D141)</f>
        <v>1083182.466818182</v>
      </c>
      <c r="F141" s="523">
        <f t="shared" si="64"/>
        <v>1307125.0098302939</v>
      </c>
      <c r="G141" s="523">
        <f t="shared" si="56"/>
        <v>1848716.2432393851</v>
      </c>
      <c r="H141" s="526">
        <f t="shared" si="57"/>
        <v>1311249.4500911515</v>
      </c>
      <c r="I141" s="577">
        <f t="shared" si="58"/>
        <v>1311249.4500911515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1307125.0098302939</v>
      </c>
      <c r="E142" s="522">
        <f>IF(+J96&lt;F141,J96,D142)</f>
        <v>1083182.466818182</v>
      </c>
      <c r="F142" s="523">
        <f t="shared" si="64"/>
        <v>223942.54301211191</v>
      </c>
      <c r="G142" s="523">
        <f t="shared" si="56"/>
        <v>765533.77642120293</v>
      </c>
      <c r="H142" s="526">
        <f t="shared" si="57"/>
        <v>1177622.5841809309</v>
      </c>
      <c r="I142" s="577">
        <f t="shared" si="58"/>
        <v>1177622.5841809309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223942.54301211191</v>
      </c>
      <c r="E143" s="522">
        <f>IF(+J96&lt;F142,J96,D143)</f>
        <v>223942.54301211191</v>
      </c>
      <c r="F143" s="523">
        <f t="shared" si="64"/>
        <v>0</v>
      </c>
      <c r="G143" s="523">
        <f t="shared" si="56"/>
        <v>111971.27150605596</v>
      </c>
      <c r="H143" s="526">
        <f t="shared" si="57"/>
        <v>237755.88521593116</v>
      </c>
      <c r="I143" s="577">
        <f t="shared" si="58"/>
        <v>237755.88521593116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47660028.540000029</v>
      </c>
      <c r="F155" s="375"/>
      <c r="G155" s="375"/>
      <c r="H155" s="375">
        <f>SUM(H99:H154)</f>
        <v>175120835.46745989</v>
      </c>
      <c r="I155" s="375">
        <f>SUM(I99:I154)</f>
        <v>175120835.46745989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73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26894.578901645269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26894.578901645269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 t="shared" ref="K23:K28" si="10">G23</f>
        <v>30692.449285651339</v>
      </c>
      <c r="L23" s="519">
        <f t="shared" si="6"/>
        <v>0</v>
      </c>
      <c r="M23" s="518">
        <f t="shared" ref="M23:M28" si="11"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 t="shared" si="10"/>
        <v>29977.157497170956</v>
      </c>
      <c r="L24" s="519">
        <f t="shared" ref="L24" si="12">IF(K24&lt;&gt;0,+G24-K24,0)</f>
        <v>0</v>
      </c>
      <c r="M24" s="518">
        <f t="shared" si="11"/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 t="shared" si="10"/>
        <v>24657.865553316573</v>
      </c>
      <c r="L25" s="519">
        <f t="shared" ref="L25" si="13">IF(K25&lt;&gt;0,+G25-K25,0)</f>
        <v>0</v>
      </c>
      <c r="M25" s="518">
        <f t="shared" si="11"/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 t="shared" si="10"/>
        <v>24644.403346812211</v>
      </c>
      <c r="L26" s="519">
        <f t="shared" ref="L26" si="14">IF(K26&lt;&gt;0,+G26-K26,0)</f>
        <v>0</v>
      </c>
      <c r="M26" s="518">
        <f t="shared" si="11"/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 t="shared" si="10"/>
        <v>25160.539259925026</v>
      </c>
      <c r="L27" s="519">
        <f t="shared" ref="L27" si="15">IF(K27&lt;&gt;0,+G27-K27,0)</f>
        <v>0</v>
      </c>
      <c r="M27" s="518">
        <f t="shared" si="11"/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172153.14601734056</v>
      </c>
      <c r="E28" s="516">
        <v>5494.0476190476193</v>
      </c>
      <c r="F28" s="508">
        <v>166659.09839829293</v>
      </c>
      <c r="G28" s="516">
        <v>26894.578901645269</v>
      </c>
      <c r="H28" s="510">
        <v>26894.578901645269</v>
      </c>
      <c r="I28" s="511">
        <f t="shared" si="9"/>
        <v>0</v>
      </c>
      <c r="J28" s="511"/>
      <c r="K28" s="518">
        <f t="shared" si="10"/>
        <v>26894.578901645269</v>
      </c>
      <c r="L28" s="519">
        <f t="shared" ref="L28" si="16">IF(K28&lt;&gt;0,+G28-K28,0)</f>
        <v>0</v>
      </c>
      <c r="M28" s="518">
        <f t="shared" si="11"/>
        <v>26894.578901645269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166659.09839829293</v>
      </c>
      <c r="E29" s="522">
        <f>IF(+I14&lt;F28,I14,D29)</f>
        <v>5494.0476190476193</v>
      </c>
      <c r="F29" s="523">
        <f t="shared" ref="F29:F48" si="17">+D29-E29</f>
        <v>161165.0507792453</v>
      </c>
      <c r="G29" s="524">
        <f t="shared" ref="G29:G53" si="18">+I$12*((D29+F29)/2)+E29</f>
        <v>23924.992814412239</v>
      </c>
      <c r="H29" s="491">
        <f t="shared" ref="H29:H53" si="19">+I$13*((D29+F29)/2)+E29</f>
        <v>23924.992814412239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161165.0507792453</v>
      </c>
      <c r="E30" s="522">
        <f>IF(+I14&lt;F29,I14,D30)</f>
        <v>5494.0476190476193</v>
      </c>
      <c r="F30" s="523">
        <f t="shared" si="17"/>
        <v>155671.00316019767</v>
      </c>
      <c r="G30" s="524">
        <f t="shared" si="18"/>
        <v>23307.219591655841</v>
      </c>
      <c r="H30" s="491">
        <f t="shared" si="19"/>
        <v>23307.219591655841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155671.00316019767</v>
      </c>
      <c r="E31" s="522">
        <f>IF(+I14&lt;F30,I14,D31)</f>
        <v>5494.0476190476193</v>
      </c>
      <c r="F31" s="523">
        <f t="shared" si="17"/>
        <v>150176.95554115003</v>
      </c>
      <c r="G31" s="524">
        <f t="shared" si="18"/>
        <v>22689.446368899447</v>
      </c>
      <c r="H31" s="491">
        <f t="shared" si="19"/>
        <v>22689.446368899447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150176.95554115003</v>
      </c>
      <c r="E32" s="522">
        <f>IF(+I14&lt;F31,I14,D32)</f>
        <v>5494.0476190476193</v>
      </c>
      <c r="F32" s="523">
        <f t="shared" si="17"/>
        <v>144682.9079221024</v>
      </c>
      <c r="G32" s="524">
        <f t="shared" si="18"/>
        <v>22071.673146143054</v>
      </c>
      <c r="H32" s="491">
        <f t="shared" si="19"/>
        <v>22071.673146143054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144682.9079221024</v>
      </c>
      <c r="E33" s="522">
        <f>IF(+I14&lt;F32,I14,D33)</f>
        <v>5494.0476190476193</v>
      </c>
      <c r="F33" s="523">
        <f t="shared" si="17"/>
        <v>139188.86030305477</v>
      </c>
      <c r="G33" s="524">
        <f t="shared" si="18"/>
        <v>21453.89992338666</v>
      </c>
      <c r="H33" s="491">
        <f t="shared" si="19"/>
        <v>21453.89992338666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139188.86030305477</v>
      </c>
      <c r="E34" s="522">
        <f>IF(+I14&lt;F33,I14,D34)</f>
        <v>5494.0476190476193</v>
      </c>
      <c r="F34" s="523">
        <f t="shared" si="17"/>
        <v>133694.81268400713</v>
      </c>
      <c r="G34" s="524">
        <f t="shared" si="18"/>
        <v>20836.126700630266</v>
      </c>
      <c r="H34" s="491">
        <f t="shared" si="19"/>
        <v>20836.126700630266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133694.81268400713</v>
      </c>
      <c r="E35" s="522">
        <f>IF(+I14&lt;F34,I14,D35)</f>
        <v>5494.0476190476193</v>
      </c>
      <c r="F35" s="523">
        <f t="shared" si="17"/>
        <v>128200.76506495952</v>
      </c>
      <c r="G35" s="524">
        <f t="shared" si="18"/>
        <v>20218.353477873872</v>
      </c>
      <c r="H35" s="491">
        <f t="shared" si="19"/>
        <v>20218.353477873872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128200.76506495952</v>
      </c>
      <c r="E36" s="522">
        <f>IF(+I14&lt;F35,I14,D36)</f>
        <v>5494.0476190476193</v>
      </c>
      <c r="F36" s="523">
        <f t="shared" si="17"/>
        <v>122706.7174459119</v>
      </c>
      <c r="G36" s="524">
        <f t="shared" si="18"/>
        <v>19600.580255117482</v>
      </c>
      <c r="H36" s="491">
        <f t="shared" si="19"/>
        <v>19600.580255117482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122706.7174459119</v>
      </c>
      <c r="E37" s="522">
        <f>IF(+I14&lt;F36,I14,D37)</f>
        <v>5494.0476190476193</v>
      </c>
      <c r="F37" s="523">
        <f t="shared" si="17"/>
        <v>117212.66982686428</v>
      </c>
      <c r="G37" s="524">
        <f t="shared" si="18"/>
        <v>18982.807032361085</v>
      </c>
      <c r="H37" s="491">
        <f t="shared" si="19"/>
        <v>18982.807032361085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117212.66982686428</v>
      </c>
      <c r="E38" s="522">
        <f>IF(+I14&lt;F37,I14,D38)</f>
        <v>5494.0476190476193</v>
      </c>
      <c r="F38" s="523">
        <f t="shared" si="17"/>
        <v>111718.62220781666</v>
      </c>
      <c r="G38" s="524">
        <f t="shared" si="18"/>
        <v>18365.033809604694</v>
      </c>
      <c r="H38" s="491">
        <f t="shared" si="19"/>
        <v>18365.033809604694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111718.62220781666</v>
      </c>
      <c r="E39" s="522">
        <f>IF(+I14&lt;F38,I14,D39)</f>
        <v>5494.0476190476193</v>
      </c>
      <c r="F39" s="523">
        <f t="shared" si="17"/>
        <v>106224.57458876904</v>
      </c>
      <c r="G39" s="524">
        <f t="shared" si="18"/>
        <v>17747.260586848301</v>
      </c>
      <c r="H39" s="491">
        <f t="shared" si="19"/>
        <v>17747.260586848301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106224.57458876904</v>
      </c>
      <c r="E40" s="522">
        <f>IF(+I14&lt;F39,I14,D40)</f>
        <v>5494.0476190476193</v>
      </c>
      <c r="F40" s="523">
        <f t="shared" si="17"/>
        <v>100730.52696972142</v>
      </c>
      <c r="G40" s="524">
        <f t="shared" si="18"/>
        <v>17129.48736409191</v>
      </c>
      <c r="H40" s="491">
        <f t="shared" si="19"/>
        <v>17129.48736409191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100730.52696972142</v>
      </c>
      <c r="E41" s="522">
        <f>IF(+I14&lt;F40,I14,D41)</f>
        <v>5494.0476190476193</v>
      </c>
      <c r="F41" s="523">
        <f t="shared" si="17"/>
        <v>95236.479350673806</v>
      </c>
      <c r="G41" s="524">
        <f t="shared" si="18"/>
        <v>16511.714141335517</v>
      </c>
      <c r="H41" s="491">
        <f t="shared" si="19"/>
        <v>16511.714141335517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95236.479350673806</v>
      </c>
      <c r="E42" s="522">
        <f>IF(+I14&lt;F41,I14,D42)</f>
        <v>5494.0476190476193</v>
      </c>
      <c r="F42" s="523">
        <f t="shared" si="17"/>
        <v>89742.431731626188</v>
      </c>
      <c r="G42" s="524">
        <f t="shared" si="18"/>
        <v>15893.940918579123</v>
      </c>
      <c r="H42" s="491">
        <f t="shared" si="19"/>
        <v>15893.940918579123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89742.431731626188</v>
      </c>
      <c r="E43" s="522">
        <f>IF(+I14&lt;F42,I14,D43)</f>
        <v>5494.0476190476193</v>
      </c>
      <c r="F43" s="523">
        <f t="shared" si="17"/>
        <v>84248.384112578569</v>
      </c>
      <c r="G43" s="524">
        <f t="shared" si="18"/>
        <v>15276.167695822729</v>
      </c>
      <c r="H43" s="491">
        <f t="shared" si="19"/>
        <v>15276.167695822729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84248.384112578569</v>
      </c>
      <c r="E44" s="522">
        <f>IF(+I14&lt;F43,I14,D44)</f>
        <v>5494.0476190476193</v>
      </c>
      <c r="F44" s="523">
        <f t="shared" si="17"/>
        <v>78754.336493530951</v>
      </c>
      <c r="G44" s="524">
        <f t="shared" si="18"/>
        <v>14658.394473066339</v>
      </c>
      <c r="H44" s="491">
        <f t="shared" si="19"/>
        <v>14658.394473066339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78754.336493530951</v>
      </c>
      <c r="E45" s="522">
        <f>IF(+I14&lt;F44,I14,D45)</f>
        <v>5494.0476190476193</v>
      </c>
      <c r="F45" s="523">
        <f t="shared" si="17"/>
        <v>73260.288874483333</v>
      </c>
      <c r="G45" s="524">
        <f t="shared" si="18"/>
        <v>14040.621250309945</v>
      </c>
      <c r="H45" s="491">
        <f t="shared" si="19"/>
        <v>14040.621250309945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73260.288874483333</v>
      </c>
      <c r="E46" s="522">
        <f>IF(+I14&lt;F45,I14,D46)</f>
        <v>5494.0476190476193</v>
      </c>
      <c r="F46" s="523">
        <f t="shared" si="17"/>
        <v>67766.241255435714</v>
      </c>
      <c r="G46" s="524">
        <f t="shared" si="18"/>
        <v>13422.848027553553</v>
      </c>
      <c r="H46" s="491">
        <f t="shared" si="19"/>
        <v>13422.848027553553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67766.241255435714</v>
      </c>
      <c r="E47" s="522">
        <f>IF(+I14&lt;F46,I14,D47)</f>
        <v>5494.0476190476193</v>
      </c>
      <c r="F47" s="523">
        <f t="shared" si="17"/>
        <v>62272.193636388096</v>
      </c>
      <c r="G47" s="524">
        <f t="shared" si="18"/>
        <v>12805.074804797161</v>
      </c>
      <c r="H47" s="491">
        <f t="shared" si="19"/>
        <v>12805.074804797161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62272.193636388096</v>
      </c>
      <c r="E48" s="522">
        <f>IF(+I14&lt;F47,I14,D48)</f>
        <v>5494.0476190476193</v>
      </c>
      <c r="F48" s="523">
        <f t="shared" si="17"/>
        <v>56778.146017340478</v>
      </c>
      <c r="G48" s="524">
        <f t="shared" si="18"/>
        <v>12187.301582040767</v>
      </c>
      <c r="H48" s="491">
        <f t="shared" si="19"/>
        <v>12187.301582040767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56778.146017340478</v>
      </c>
      <c r="E49" s="522">
        <f>IF(+I14&lt;F48,I14,D49)</f>
        <v>5494.0476190476193</v>
      </c>
      <c r="F49" s="523">
        <f t="shared" ref="F49:F72" si="20">+D49-E49</f>
        <v>51284.098398292859</v>
      </c>
      <c r="G49" s="524">
        <f t="shared" si="18"/>
        <v>11569.528359284373</v>
      </c>
      <c r="H49" s="491">
        <f t="shared" si="19"/>
        <v>11569.528359284373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51284.098398292859</v>
      </c>
      <c r="E50" s="522">
        <f>IF(+I14&lt;F49,I14,D50)</f>
        <v>5494.0476190476193</v>
      </c>
      <c r="F50" s="523">
        <f t="shared" si="20"/>
        <v>45790.050779245241</v>
      </c>
      <c r="G50" s="524">
        <f t="shared" si="18"/>
        <v>10951.755136527981</v>
      </c>
      <c r="H50" s="491">
        <f t="shared" si="19"/>
        <v>10951.755136527981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45790.050779245241</v>
      </c>
      <c r="E51" s="522">
        <f>IF(+I14&lt;F50,I14,D51)</f>
        <v>5494.0476190476193</v>
      </c>
      <c r="F51" s="523">
        <f t="shared" si="20"/>
        <v>40296.003160197622</v>
      </c>
      <c r="G51" s="524">
        <f t="shared" si="18"/>
        <v>10333.981913771589</v>
      </c>
      <c r="H51" s="491">
        <f t="shared" si="19"/>
        <v>10333.981913771589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40296.003160197622</v>
      </c>
      <c r="E52" s="522">
        <f>IF(+I14&lt;F51,I14,D52)</f>
        <v>5494.0476190476193</v>
      </c>
      <c r="F52" s="523">
        <f t="shared" si="20"/>
        <v>34801.955541150004</v>
      </c>
      <c r="G52" s="524">
        <f t="shared" si="18"/>
        <v>9716.2086910151957</v>
      </c>
      <c r="H52" s="491">
        <f t="shared" si="19"/>
        <v>9716.2086910151957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34801.955541150004</v>
      </c>
      <c r="E53" s="522">
        <f>IF(+I14&lt;F52,I14,D53)</f>
        <v>5494.0476190476193</v>
      </c>
      <c r="F53" s="523">
        <f t="shared" si="20"/>
        <v>29307.907922102386</v>
      </c>
      <c r="G53" s="524">
        <f t="shared" si="18"/>
        <v>9098.4354682588037</v>
      </c>
      <c r="H53" s="491">
        <f t="shared" si="19"/>
        <v>9098.4354682588037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29307.907922102386</v>
      </c>
      <c r="E54" s="522">
        <f>IF(+I14&lt;F53,I14,D54)</f>
        <v>5494.0476190476193</v>
      </c>
      <c r="F54" s="523">
        <f t="shared" si="20"/>
        <v>23813.860303054767</v>
      </c>
      <c r="G54" s="524">
        <f t="shared" ref="G54:G72" si="26">+I$12*((D54+F54)/2)+E54</f>
        <v>8480.6622455024099</v>
      </c>
      <c r="H54" s="491">
        <f t="shared" ref="H54:H72" si="27">+I$13*((D54+F54)/2)+E54</f>
        <v>8480.6622455024099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23813.860303054767</v>
      </c>
      <c r="E55" s="522">
        <f>IF(+I14&lt;F54,I14,D55)</f>
        <v>5494.0476190476193</v>
      </c>
      <c r="F55" s="523">
        <f t="shared" si="20"/>
        <v>18319.812684007149</v>
      </c>
      <c r="G55" s="524">
        <f t="shared" si="26"/>
        <v>7862.8890227460179</v>
      </c>
      <c r="H55" s="491">
        <f t="shared" si="27"/>
        <v>7862.8890227460179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18319.812684007149</v>
      </c>
      <c r="E56" s="522">
        <f>IF(+I14&lt;F55,I14,D56)</f>
        <v>5494.0476190476193</v>
      </c>
      <c r="F56" s="523">
        <f t="shared" si="20"/>
        <v>12825.765064959531</v>
      </c>
      <c r="G56" s="524">
        <f t="shared" si="26"/>
        <v>7245.115799989625</v>
      </c>
      <c r="H56" s="491">
        <f t="shared" si="27"/>
        <v>7245.115799989625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12825.765064959531</v>
      </c>
      <c r="E57" s="522">
        <f>IF(+I14&lt;F56,I14,D57)</f>
        <v>5494.0476190476193</v>
      </c>
      <c r="F57" s="523">
        <f t="shared" si="20"/>
        <v>7331.7174459119115</v>
      </c>
      <c r="G57" s="524">
        <f t="shared" si="26"/>
        <v>6627.3425772332321</v>
      </c>
      <c r="H57" s="491">
        <f t="shared" si="27"/>
        <v>6627.3425772332321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7331.7174459119115</v>
      </c>
      <c r="E58" s="522">
        <f>IF(+I14&lt;F57,I14,D58)</f>
        <v>5494.0476190476193</v>
      </c>
      <c r="F58" s="523">
        <f t="shared" si="20"/>
        <v>1837.6698268642922</v>
      </c>
      <c r="G58" s="524">
        <f t="shared" si="26"/>
        <v>6009.5693544768392</v>
      </c>
      <c r="H58" s="491">
        <f t="shared" si="27"/>
        <v>6009.5693544768392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1837.6698268642922</v>
      </c>
      <c r="E59" s="522">
        <f>IF(+I14&lt;F58,I14,D59)</f>
        <v>1837.6698268642922</v>
      </c>
      <c r="F59" s="523">
        <f t="shared" si="20"/>
        <v>0</v>
      </c>
      <c r="G59" s="524">
        <f t="shared" si="26"/>
        <v>1940.9873888898042</v>
      </c>
      <c r="H59" s="491">
        <f t="shared" si="27"/>
        <v>1940.9873888898042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6"/>
        <v>0</v>
      </c>
      <c r="H60" s="491">
        <f t="shared" si="27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230750.00000000015</v>
      </c>
      <c r="F73" s="375"/>
      <c r="G73" s="375">
        <f>SUM(G17:G72)</f>
        <v>825316.87295101013</v>
      </c>
      <c r="H73" s="375">
        <f>SUM(H17:H72)</f>
        <v>825316.87295101013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26894.578901645269</v>
      </c>
      <c r="N87" s="546">
        <f>IF(J92&lt;D11,0,VLOOKUP(J92,C17:O72,11))</f>
        <v>26894.578901645269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26285.693707101585</v>
      </c>
      <c r="N88" s="550">
        <f>IF(J92&lt;D11,0,VLOOKUP(J92,C99:P154,7))</f>
        <v>26285.693707101585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-608.88519454368361</v>
      </c>
      <c r="N89" s="555">
        <f>+N88-N87</f>
        <v>-608.88519454368361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5244.318181818182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8">+I99-H99</f>
        <v>0</v>
      </c>
      <c r="K99" s="514"/>
      <c r="L99" s="512">
        <f t="shared" ref="L99:L104" si="29">H99</f>
        <v>19522.791013350252</v>
      </c>
      <c r="M99" s="597">
        <f t="shared" ref="M99:M130" si="30">IF(L99&lt;&gt;0,+H99-L99,0)</f>
        <v>0</v>
      </c>
      <c r="N99" s="512">
        <f t="shared" ref="N99:N104" si="31">I99</f>
        <v>19522.791013350252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9"/>
        <v>35969.308872002533</v>
      </c>
      <c r="M100" s="519">
        <f t="shared" ref="M100:M105" si="35">IF(L100&lt;&gt;0,+H100-L100,0)</f>
        <v>0</v>
      </c>
      <c r="N100" s="518">
        <f t="shared" si="31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9"/>
        <v>35364.846038717165</v>
      </c>
      <c r="M101" s="519">
        <f t="shared" si="35"/>
        <v>0</v>
      </c>
      <c r="N101" s="518">
        <f t="shared" si="31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8"/>
        <v>0</v>
      </c>
      <c r="K102" s="514"/>
      <c r="L102" s="518">
        <f t="shared" si="29"/>
        <v>33727.882719440844</v>
      </c>
      <c r="M102" s="519">
        <f t="shared" si="35"/>
        <v>0</v>
      </c>
      <c r="N102" s="518">
        <f t="shared" si="31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8"/>
        <v>0</v>
      </c>
      <c r="K103" s="514"/>
      <c r="L103" s="518">
        <f t="shared" si="29"/>
        <v>31878.22185164913</v>
      </c>
      <c r="M103" s="519">
        <f t="shared" si="35"/>
        <v>0</v>
      </c>
      <c r="N103" s="518">
        <f t="shared" si="31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8"/>
        <v>0</v>
      </c>
      <c r="K104" s="514"/>
      <c r="L104" s="518">
        <f t="shared" si="29"/>
        <v>30202.256847199074</v>
      </c>
      <c r="M104" s="519">
        <f t="shared" si="35"/>
        <v>0</v>
      </c>
      <c r="N104" s="518">
        <f t="shared" si="31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8"/>
        <v>0</v>
      </c>
      <c r="K105" s="514"/>
      <c r="L105" s="518">
        <f t="shared" ref="L105" si="36">H105</f>
        <v>26394.619001989184</v>
      </c>
      <c r="M105" s="519">
        <f t="shared" si="35"/>
        <v>0</v>
      </c>
      <c r="N105" s="518">
        <f t="shared" ref="N105" si="37">I105</f>
        <v>26394.619001989184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8"/>
        <v>0</v>
      </c>
      <c r="K106" s="514"/>
      <c r="L106" s="518">
        <f t="shared" ref="L106" si="38">H106</f>
        <v>25969.798788270131</v>
      </c>
      <c r="M106" s="519">
        <f t="shared" ref="M106" si="39">IF(L106&lt;&gt;0,+H106-L106,0)</f>
        <v>0</v>
      </c>
      <c r="N106" s="518">
        <f t="shared" ref="N106" si="40">I106</f>
        <v>25969.798788270131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28"/>
        <v>0</v>
      </c>
      <c r="K107" s="514"/>
      <c r="L107" s="518">
        <f t="shared" ref="L107" si="41">H107</f>
        <v>25616.072507051016</v>
      </c>
      <c r="M107" s="519">
        <f t="shared" ref="M107" si="42">IF(L107&lt;&gt;0,+H107-L107,0)</f>
        <v>0</v>
      </c>
      <c r="N107" s="518">
        <f t="shared" ref="N107" si="43">I107</f>
        <v>25616.072507051016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184306.13233665549</v>
      </c>
      <c r="E108" s="516">
        <v>5628.0487804878048</v>
      </c>
      <c r="F108" s="515">
        <v>178678.08355616769</v>
      </c>
      <c r="G108" s="515">
        <v>181492.10794641159</v>
      </c>
      <c r="H108" s="575">
        <v>26229.985006611758</v>
      </c>
      <c r="I108" s="576">
        <v>26229.985006611758</v>
      </c>
      <c r="J108" s="514">
        <f t="shared" si="28"/>
        <v>0</v>
      </c>
      <c r="K108" s="514"/>
      <c r="L108" s="518">
        <f t="shared" ref="L108" si="44">H108</f>
        <v>26229.985006611758</v>
      </c>
      <c r="M108" s="519">
        <f t="shared" ref="M108" si="45">IF(L108&lt;&gt;0,+H108-L108,0)</f>
        <v>0</v>
      </c>
      <c r="N108" s="518">
        <f t="shared" ref="N108" si="46">I108</f>
        <v>26229.985006611758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178678.08355616769</v>
      </c>
      <c r="E109" s="516">
        <v>5494.0476190476193</v>
      </c>
      <c r="F109" s="515">
        <v>173184.03593712006</v>
      </c>
      <c r="G109" s="515">
        <v>175931.05974664388</v>
      </c>
      <c r="H109" s="575">
        <v>26158.530421053958</v>
      </c>
      <c r="I109" s="576">
        <v>26158.530421053958</v>
      </c>
      <c r="J109" s="514">
        <f t="shared" si="28"/>
        <v>0</v>
      </c>
      <c r="K109" s="514"/>
      <c r="L109" s="518">
        <f t="shared" ref="L109" si="47">H109</f>
        <v>26158.530421053958</v>
      </c>
      <c r="M109" s="519">
        <f t="shared" ref="M109" si="48">IF(L109&lt;&gt;0,+H109-L109,0)</f>
        <v>0</v>
      </c>
      <c r="N109" s="518">
        <f t="shared" ref="N109" si="49">I109</f>
        <v>26158.530421053958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2023</v>
      </c>
      <c r="D110" s="374">
        <f>IF(F109+SUM(E$99:E109)=D$92,F109,D$92-SUM(E$99:E109))</f>
        <v>173184.03593712006</v>
      </c>
      <c r="E110" s="522">
        <f>IF(+J96&lt;F109,J96,D110)</f>
        <v>5244.318181818182</v>
      </c>
      <c r="F110" s="523">
        <f t="shared" ref="F110:F131" si="52">+D110-E110</f>
        <v>167939.71775530188</v>
      </c>
      <c r="G110" s="523">
        <f t="shared" ref="G110:G130" si="53">+(F110+D110)/2</f>
        <v>170561.87684621097</v>
      </c>
      <c r="H110" s="526">
        <f t="shared" ref="H110:H130" si="54">+J$94*G110+E110</f>
        <v>26285.693707101585</v>
      </c>
      <c r="I110" s="577">
        <f t="shared" ref="I110:I130" si="55">+J$95*G110+E110</f>
        <v>26285.693707101585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167939.71775530188</v>
      </c>
      <c r="E111" s="522">
        <f>IF(+J96&lt;F110,J96,D111)</f>
        <v>5244.318181818182</v>
      </c>
      <c r="F111" s="523">
        <f t="shared" si="52"/>
        <v>162695.39957348371</v>
      </c>
      <c r="G111" s="523">
        <f t="shared" si="53"/>
        <v>165317.5586643928</v>
      </c>
      <c r="H111" s="526">
        <f t="shared" si="54"/>
        <v>25638.728099791784</v>
      </c>
      <c r="I111" s="577">
        <f t="shared" si="55"/>
        <v>25638.728099791784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162695.39957348371</v>
      </c>
      <c r="E112" s="522">
        <f>IF(+J96&lt;F111,J96,D112)</f>
        <v>5244.318181818182</v>
      </c>
      <c r="F112" s="523">
        <f t="shared" si="52"/>
        <v>157451.08139166553</v>
      </c>
      <c r="G112" s="523">
        <f t="shared" si="53"/>
        <v>160073.24048257462</v>
      </c>
      <c r="H112" s="526">
        <f t="shared" si="54"/>
        <v>24991.76249248199</v>
      </c>
      <c r="I112" s="577">
        <f t="shared" si="55"/>
        <v>24991.76249248199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157451.08139166553</v>
      </c>
      <c r="E113" s="522">
        <f>IF(+J96&lt;F112,J96,D113)</f>
        <v>5244.318181818182</v>
      </c>
      <c r="F113" s="523">
        <f t="shared" si="52"/>
        <v>152206.76320984736</v>
      </c>
      <c r="G113" s="523">
        <f t="shared" si="53"/>
        <v>154828.92230075644</v>
      </c>
      <c r="H113" s="526">
        <f t="shared" si="54"/>
        <v>24344.796885172189</v>
      </c>
      <c r="I113" s="577">
        <f t="shared" si="55"/>
        <v>24344.796885172189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152206.76320984736</v>
      </c>
      <c r="E114" s="522">
        <f>IF(+J96&lt;F113,J96,D114)</f>
        <v>5244.318181818182</v>
      </c>
      <c r="F114" s="523">
        <f t="shared" si="52"/>
        <v>146962.44502802918</v>
      </c>
      <c r="G114" s="523">
        <f t="shared" si="53"/>
        <v>149584.60411893827</v>
      </c>
      <c r="H114" s="526">
        <f t="shared" si="54"/>
        <v>23697.831277862395</v>
      </c>
      <c r="I114" s="577">
        <f t="shared" si="55"/>
        <v>23697.831277862395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146962.44502802918</v>
      </c>
      <c r="E115" s="522">
        <f>IF(+J96&lt;F114,J96,D115)</f>
        <v>5244.318181818182</v>
      </c>
      <c r="F115" s="523">
        <f t="shared" si="52"/>
        <v>141718.126846211</v>
      </c>
      <c r="G115" s="523">
        <f t="shared" si="53"/>
        <v>144340.28593712009</v>
      </c>
      <c r="H115" s="526">
        <f t="shared" si="54"/>
        <v>23050.865670552594</v>
      </c>
      <c r="I115" s="577">
        <f t="shared" si="55"/>
        <v>23050.865670552594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141718.126846211</v>
      </c>
      <c r="E116" s="522">
        <f>IF(+J96&lt;F115,J96,D116)</f>
        <v>5244.318181818182</v>
      </c>
      <c r="F116" s="523">
        <f t="shared" si="52"/>
        <v>136473.80866439283</v>
      </c>
      <c r="G116" s="523">
        <f t="shared" si="53"/>
        <v>139095.96775530191</v>
      </c>
      <c r="H116" s="526">
        <f t="shared" si="54"/>
        <v>22403.9000632428</v>
      </c>
      <c r="I116" s="577">
        <f t="shared" si="55"/>
        <v>22403.9000632428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136473.80866439283</v>
      </c>
      <c r="E117" s="522">
        <f>IF(+J96&lt;F116,J96,D117)</f>
        <v>5244.318181818182</v>
      </c>
      <c r="F117" s="523">
        <f t="shared" si="52"/>
        <v>131229.49048257465</v>
      </c>
      <c r="G117" s="523">
        <f t="shared" si="53"/>
        <v>133851.64957348374</v>
      </c>
      <c r="H117" s="526">
        <f t="shared" si="54"/>
        <v>21756.934455932998</v>
      </c>
      <c r="I117" s="577">
        <f t="shared" si="55"/>
        <v>21756.934455932998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131229.49048257465</v>
      </c>
      <c r="E118" s="522">
        <f>IF(+J96&lt;F117,J96,D118)</f>
        <v>5244.318181818182</v>
      </c>
      <c r="F118" s="523">
        <f t="shared" si="52"/>
        <v>125985.17230075647</v>
      </c>
      <c r="G118" s="523">
        <f t="shared" si="53"/>
        <v>128607.33139166556</v>
      </c>
      <c r="H118" s="526">
        <f t="shared" si="54"/>
        <v>21109.968848623204</v>
      </c>
      <c r="I118" s="577">
        <f t="shared" si="55"/>
        <v>21109.968848623204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125985.17230075647</v>
      </c>
      <c r="E119" s="522">
        <f>IF(+J96&lt;F118,J96,D119)</f>
        <v>5244.318181818182</v>
      </c>
      <c r="F119" s="523">
        <f t="shared" si="52"/>
        <v>120740.8541189383</v>
      </c>
      <c r="G119" s="523">
        <f t="shared" si="53"/>
        <v>123363.01320984738</v>
      </c>
      <c r="H119" s="526">
        <f t="shared" si="54"/>
        <v>20463.003241313407</v>
      </c>
      <c r="I119" s="577">
        <f t="shared" si="55"/>
        <v>20463.003241313407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120740.8541189383</v>
      </c>
      <c r="E120" s="522">
        <f>IF(+J96&lt;F119,J96,D120)</f>
        <v>5244.318181818182</v>
      </c>
      <c r="F120" s="523">
        <f t="shared" si="52"/>
        <v>115496.53593712012</v>
      </c>
      <c r="G120" s="523">
        <f t="shared" si="53"/>
        <v>118118.69502802921</v>
      </c>
      <c r="H120" s="526">
        <f t="shared" si="54"/>
        <v>19816.037634003609</v>
      </c>
      <c r="I120" s="577">
        <f t="shared" si="55"/>
        <v>19816.037634003609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115496.53593712012</v>
      </c>
      <c r="E121" s="522">
        <f>IF(+J96&lt;F120,J96,D121)</f>
        <v>5244.318181818182</v>
      </c>
      <c r="F121" s="523">
        <f t="shared" si="52"/>
        <v>110252.21775530194</v>
      </c>
      <c r="G121" s="523">
        <f t="shared" si="53"/>
        <v>112874.37684621103</v>
      </c>
      <c r="H121" s="526">
        <f t="shared" si="54"/>
        <v>19169.072026693815</v>
      </c>
      <c r="I121" s="577">
        <f t="shared" si="55"/>
        <v>19169.072026693815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110252.21775530194</v>
      </c>
      <c r="E122" s="522">
        <f>IF(+J96&lt;F121,J96,D122)</f>
        <v>5244.318181818182</v>
      </c>
      <c r="F122" s="523">
        <f t="shared" si="52"/>
        <v>105007.89957348377</v>
      </c>
      <c r="G122" s="523">
        <f t="shared" si="53"/>
        <v>107630.05866439285</v>
      </c>
      <c r="H122" s="526">
        <f t="shared" si="54"/>
        <v>18522.106419384014</v>
      </c>
      <c r="I122" s="577">
        <f t="shared" si="55"/>
        <v>18522.106419384014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105007.89957348377</v>
      </c>
      <c r="E123" s="522">
        <f>IF(+J96&lt;F122,J96,D123)</f>
        <v>5244.318181818182</v>
      </c>
      <c r="F123" s="523">
        <f t="shared" si="52"/>
        <v>99763.58139166559</v>
      </c>
      <c r="G123" s="523">
        <f t="shared" si="53"/>
        <v>102385.74048257468</v>
      </c>
      <c r="H123" s="526">
        <f t="shared" si="54"/>
        <v>17875.14081207422</v>
      </c>
      <c r="I123" s="577">
        <f t="shared" si="55"/>
        <v>17875.14081207422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99763.58139166559</v>
      </c>
      <c r="E124" s="522">
        <f>IF(+J96&lt;F123,J96,D124)</f>
        <v>5244.318181818182</v>
      </c>
      <c r="F124" s="523">
        <f t="shared" si="52"/>
        <v>94519.263209847413</v>
      </c>
      <c r="G124" s="523">
        <f t="shared" si="53"/>
        <v>97141.422300756501</v>
      </c>
      <c r="H124" s="526">
        <f t="shared" si="54"/>
        <v>17228.175204764419</v>
      </c>
      <c r="I124" s="577">
        <f t="shared" si="55"/>
        <v>17228.175204764419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94519.263209847413</v>
      </c>
      <c r="E125" s="522">
        <f>IF(+J96&lt;F124,J96,D125)</f>
        <v>5244.318181818182</v>
      </c>
      <c r="F125" s="523">
        <f t="shared" si="52"/>
        <v>89274.945028029237</v>
      </c>
      <c r="G125" s="523">
        <f t="shared" si="53"/>
        <v>91897.104118938325</v>
      </c>
      <c r="H125" s="526">
        <f t="shared" si="54"/>
        <v>16581.209597454625</v>
      </c>
      <c r="I125" s="577">
        <f t="shared" si="55"/>
        <v>16581.209597454625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89274.945028029237</v>
      </c>
      <c r="E126" s="522">
        <f>IF(+J96&lt;F125,J96,D126)</f>
        <v>5244.318181818182</v>
      </c>
      <c r="F126" s="523">
        <f t="shared" si="52"/>
        <v>84030.62684621106</v>
      </c>
      <c r="G126" s="523">
        <f t="shared" si="53"/>
        <v>86652.785937120148</v>
      </c>
      <c r="H126" s="526">
        <f t="shared" si="54"/>
        <v>15934.243990144827</v>
      </c>
      <c r="I126" s="577">
        <f t="shared" si="55"/>
        <v>15934.243990144827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84030.62684621106</v>
      </c>
      <c r="E127" s="522">
        <f>IF(+J96&lt;F126,J96,D127)</f>
        <v>5244.318181818182</v>
      </c>
      <c r="F127" s="523">
        <f t="shared" si="52"/>
        <v>78786.308664392884</v>
      </c>
      <c r="G127" s="523">
        <f t="shared" si="53"/>
        <v>81408.467755301972</v>
      </c>
      <c r="H127" s="526">
        <f t="shared" si="54"/>
        <v>15287.278382835029</v>
      </c>
      <c r="I127" s="577">
        <f t="shared" si="55"/>
        <v>15287.278382835029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78786.308664392884</v>
      </c>
      <c r="E128" s="522">
        <f>IF(+J96&lt;F127,J96,D128)</f>
        <v>5244.318181818182</v>
      </c>
      <c r="F128" s="523">
        <f t="shared" si="52"/>
        <v>73541.990482574707</v>
      </c>
      <c r="G128" s="523">
        <f t="shared" si="53"/>
        <v>76164.149573483795</v>
      </c>
      <c r="H128" s="526">
        <f t="shared" si="54"/>
        <v>14640.312775525232</v>
      </c>
      <c r="I128" s="577">
        <f t="shared" si="55"/>
        <v>14640.312775525232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73541.990482574707</v>
      </c>
      <c r="E129" s="522">
        <f>IF(+J96&lt;F128,J96,D129)</f>
        <v>5244.318181818182</v>
      </c>
      <c r="F129" s="523">
        <f t="shared" si="52"/>
        <v>68297.672300756531</v>
      </c>
      <c r="G129" s="523">
        <f t="shared" si="53"/>
        <v>70919.831391665619</v>
      </c>
      <c r="H129" s="526">
        <f t="shared" si="54"/>
        <v>13993.347168215436</v>
      </c>
      <c r="I129" s="577">
        <f t="shared" si="55"/>
        <v>13993.347168215436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68297.672300756531</v>
      </c>
      <c r="E130" s="522">
        <f>IF(+J96&lt;F129,J96,D130)</f>
        <v>5244.318181818182</v>
      </c>
      <c r="F130" s="523">
        <f t="shared" si="52"/>
        <v>63053.354118938347</v>
      </c>
      <c r="G130" s="523">
        <f t="shared" si="53"/>
        <v>65675.513209847442</v>
      </c>
      <c r="H130" s="526">
        <f t="shared" si="54"/>
        <v>13346.381560905638</v>
      </c>
      <c r="I130" s="577">
        <f t="shared" si="55"/>
        <v>13346.381560905638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63053.354118938347</v>
      </c>
      <c r="E131" s="522">
        <f>IF(+J96&lt;F130,J96,D131)</f>
        <v>5244.318181818182</v>
      </c>
      <c r="F131" s="523">
        <f t="shared" si="52"/>
        <v>57809.035937120163</v>
      </c>
      <c r="G131" s="523">
        <f t="shared" ref="G131:G154" si="56">+(F131+D131)/2</f>
        <v>60431.195028029251</v>
      </c>
      <c r="H131" s="526">
        <f t="shared" ref="H131:H154" si="57">+J$94*G131+E131</f>
        <v>12699.415953595839</v>
      </c>
      <c r="I131" s="577">
        <f t="shared" ref="I131:I154" si="58">+J$95*G131+E131</f>
        <v>12699.415953595839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57809.035937120163</v>
      </c>
      <c r="E132" s="522">
        <f>IF(+J96&lt;F131,J96,D132)</f>
        <v>5244.318181818182</v>
      </c>
      <c r="F132" s="523">
        <f t="shared" ref="F132:F154" si="64">+D132-E132</f>
        <v>52564.717755301979</v>
      </c>
      <c r="G132" s="523">
        <f t="shared" si="56"/>
        <v>55186.876846211075</v>
      </c>
      <c r="H132" s="526">
        <f t="shared" si="57"/>
        <v>12052.450346286041</v>
      </c>
      <c r="I132" s="577">
        <f t="shared" si="58"/>
        <v>12052.450346286041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52564.717755301979</v>
      </c>
      <c r="E133" s="522">
        <f>IF(+J96&lt;F132,J96,D133)</f>
        <v>5244.318181818182</v>
      </c>
      <c r="F133" s="523">
        <f t="shared" si="64"/>
        <v>47320.399573483795</v>
      </c>
      <c r="G133" s="523">
        <f t="shared" si="56"/>
        <v>49942.558664392884</v>
      </c>
      <c r="H133" s="526">
        <f t="shared" si="57"/>
        <v>11405.484738976244</v>
      </c>
      <c r="I133" s="577">
        <f t="shared" si="58"/>
        <v>11405.484738976244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47320.399573483795</v>
      </c>
      <c r="E134" s="522">
        <f>IF(+J96&lt;F133,J96,D134)</f>
        <v>5244.318181818182</v>
      </c>
      <c r="F134" s="523">
        <f t="shared" si="64"/>
        <v>42076.081391665612</v>
      </c>
      <c r="G134" s="523">
        <f t="shared" si="56"/>
        <v>44698.240482574707</v>
      </c>
      <c r="H134" s="526">
        <f t="shared" si="57"/>
        <v>10758.519131666446</v>
      </c>
      <c r="I134" s="577">
        <f t="shared" si="58"/>
        <v>10758.519131666446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42076.081391665612</v>
      </c>
      <c r="E135" s="522">
        <f>IF(+J96&lt;F134,J96,D135)</f>
        <v>5244.318181818182</v>
      </c>
      <c r="F135" s="523">
        <f t="shared" si="64"/>
        <v>36831.763209847428</v>
      </c>
      <c r="G135" s="523">
        <f t="shared" si="56"/>
        <v>39453.922300756516</v>
      </c>
      <c r="H135" s="526">
        <f t="shared" si="57"/>
        <v>10111.553524356646</v>
      </c>
      <c r="I135" s="577">
        <f t="shared" si="58"/>
        <v>10111.553524356646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36831.763209847428</v>
      </c>
      <c r="E136" s="522">
        <f>IF(+J96&lt;F135,J96,D136)</f>
        <v>5244.318181818182</v>
      </c>
      <c r="F136" s="523">
        <f t="shared" si="64"/>
        <v>31587.445028029244</v>
      </c>
      <c r="G136" s="523">
        <f t="shared" si="56"/>
        <v>34209.60411893834</v>
      </c>
      <c r="H136" s="526">
        <f t="shared" si="57"/>
        <v>9464.5879170468506</v>
      </c>
      <c r="I136" s="577">
        <f t="shared" si="58"/>
        <v>9464.5879170468506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31587.445028029244</v>
      </c>
      <c r="E137" s="522">
        <f>IF(+J96&lt;F136,J96,D137)</f>
        <v>5244.318181818182</v>
      </c>
      <c r="F137" s="523">
        <f t="shared" si="64"/>
        <v>26343.12684621106</v>
      </c>
      <c r="G137" s="523">
        <f t="shared" si="56"/>
        <v>28965.285937120152</v>
      </c>
      <c r="H137" s="526">
        <f t="shared" si="57"/>
        <v>8817.6223097370512</v>
      </c>
      <c r="I137" s="577">
        <f t="shared" si="58"/>
        <v>8817.6223097370512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26343.12684621106</v>
      </c>
      <c r="E138" s="522">
        <f>IF(+J96&lt;F137,J96,D138)</f>
        <v>5244.318181818182</v>
      </c>
      <c r="F138" s="523">
        <f t="shared" si="64"/>
        <v>21098.808664392876</v>
      </c>
      <c r="G138" s="523">
        <f t="shared" si="56"/>
        <v>23720.967755301968</v>
      </c>
      <c r="H138" s="526">
        <f t="shared" si="57"/>
        <v>8170.6567024272526</v>
      </c>
      <c r="I138" s="577">
        <f t="shared" si="58"/>
        <v>8170.6567024272526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21098.808664392876</v>
      </c>
      <c r="E139" s="522">
        <f>IF(+J96&lt;F138,J96,D139)</f>
        <v>5244.318181818182</v>
      </c>
      <c r="F139" s="523">
        <f t="shared" si="64"/>
        <v>15854.490482574694</v>
      </c>
      <c r="G139" s="523">
        <f t="shared" si="56"/>
        <v>18476.649573483784</v>
      </c>
      <c r="H139" s="526">
        <f t="shared" si="57"/>
        <v>7523.6910951174541</v>
      </c>
      <c r="I139" s="577">
        <f t="shared" si="58"/>
        <v>7523.6910951174541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15854.490482574694</v>
      </c>
      <c r="E140" s="522">
        <f>IF(+J96&lt;F139,J96,D140)</f>
        <v>5244.318181818182</v>
      </c>
      <c r="F140" s="523">
        <f t="shared" si="64"/>
        <v>10610.172300756512</v>
      </c>
      <c r="G140" s="523">
        <f t="shared" si="56"/>
        <v>13232.331391665604</v>
      </c>
      <c r="H140" s="526">
        <f t="shared" si="57"/>
        <v>6876.7254878076574</v>
      </c>
      <c r="I140" s="577">
        <f t="shared" si="58"/>
        <v>6876.7254878076574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10610.172300756512</v>
      </c>
      <c r="E141" s="522">
        <f>IF(+J96&lt;F140,J96,D141)</f>
        <v>5244.318181818182</v>
      </c>
      <c r="F141" s="523">
        <f t="shared" si="64"/>
        <v>5365.8541189383304</v>
      </c>
      <c r="G141" s="523">
        <f t="shared" si="56"/>
        <v>7988.0132098474214</v>
      </c>
      <c r="H141" s="526">
        <f t="shared" si="57"/>
        <v>6229.7598804978588</v>
      </c>
      <c r="I141" s="577">
        <f t="shared" si="58"/>
        <v>6229.7598804978588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5365.8541189383304</v>
      </c>
      <c r="E142" s="522">
        <f>IF(+J96&lt;F141,J96,D142)</f>
        <v>5244.318181818182</v>
      </c>
      <c r="F142" s="523">
        <f t="shared" si="64"/>
        <v>121.53593712014845</v>
      </c>
      <c r="G142" s="523">
        <f t="shared" si="56"/>
        <v>2743.6950280292394</v>
      </c>
      <c r="H142" s="526">
        <f t="shared" si="57"/>
        <v>5582.7942731880612</v>
      </c>
      <c r="I142" s="577">
        <f t="shared" si="58"/>
        <v>5582.7942731880612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121.53593712014845</v>
      </c>
      <c r="E143" s="522">
        <f>IF(+J96&lt;F142,J96,D143)</f>
        <v>121.53593712014845</v>
      </c>
      <c r="F143" s="523">
        <f t="shared" si="64"/>
        <v>0</v>
      </c>
      <c r="G143" s="523">
        <f t="shared" si="56"/>
        <v>60.767968560074223</v>
      </c>
      <c r="H143" s="526">
        <f t="shared" si="57"/>
        <v>129.03258097763859</v>
      </c>
      <c r="I143" s="577">
        <f t="shared" si="58"/>
        <v>129.03258097763859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230749.99999999983</v>
      </c>
      <c r="F155" s="375"/>
      <c r="G155" s="375"/>
      <c r="H155" s="375">
        <f>SUM(H99:H154)</f>
        <v>842993.39732309186</v>
      </c>
      <c r="I155" s="375">
        <f>SUM(I99:I154)</f>
        <v>842993.39732309186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topLeftCell="A76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488320.76827892079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488320.76827892079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 t="shared" ref="K23:K28" si="10">G23</f>
        <v>557048.43371456629</v>
      </c>
      <c r="L23" s="519">
        <f t="shared" si="6"/>
        <v>0</v>
      </c>
      <c r="M23" s="518">
        <f t="shared" ref="M23:M28" si="11"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 t="shared" si="10"/>
        <v>544106.19363221596</v>
      </c>
      <c r="L24" s="519">
        <f t="shared" ref="L24" si="12">IF(K24&lt;&gt;0,+G24-K24,0)</f>
        <v>0</v>
      </c>
      <c r="M24" s="518">
        <f t="shared" si="11"/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 t="shared" si="10"/>
        <v>447527.67036121147</v>
      </c>
      <c r="L25" s="519">
        <f t="shared" ref="L25" si="13">IF(K25&lt;&gt;0,+G25-K25,0)</f>
        <v>0</v>
      </c>
      <c r="M25" s="518">
        <f t="shared" si="11"/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 t="shared" si="10"/>
        <v>447333.45497501275</v>
      </c>
      <c r="L26" s="519">
        <f t="shared" ref="L26" si="14">IF(K26&lt;&gt;0,+G26-K26,0)</f>
        <v>0</v>
      </c>
      <c r="M26" s="518">
        <f t="shared" si="11"/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 t="shared" si="10"/>
        <v>456758.87787220906</v>
      </c>
      <c r="L27" s="519">
        <f t="shared" ref="L27" si="15">IF(K27&lt;&gt;0,+G27-K27,0)</f>
        <v>0</v>
      </c>
      <c r="M27" s="518">
        <f t="shared" si="11"/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08">
        <v>3128333.2792318291</v>
      </c>
      <c r="E28" s="516">
        <v>99407.380952380947</v>
      </c>
      <c r="F28" s="508">
        <v>3028925.898279448</v>
      </c>
      <c r="G28" s="516">
        <v>488320.76827892079</v>
      </c>
      <c r="H28" s="510">
        <v>488320.76827892079</v>
      </c>
      <c r="I28" s="511">
        <f t="shared" si="9"/>
        <v>0</v>
      </c>
      <c r="J28" s="511"/>
      <c r="K28" s="518">
        <f t="shared" si="10"/>
        <v>488320.76827892079</v>
      </c>
      <c r="L28" s="519">
        <f t="shared" ref="L28" si="16">IF(K28&lt;&gt;0,+G28-K28,0)</f>
        <v>0</v>
      </c>
      <c r="M28" s="518">
        <f t="shared" si="11"/>
        <v>488320.76827892079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3028925.898279448</v>
      </c>
      <c r="E29" s="522">
        <f>IF(+I14&lt;F28,I14,D29)</f>
        <v>99407.380952380947</v>
      </c>
      <c r="F29" s="523">
        <f t="shared" ref="F29:F48" si="17">+D29-E29</f>
        <v>2929518.517327067</v>
      </c>
      <c r="G29" s="524">
        <f t="shared" ref="G29:G53" si="18">+I$12*((D29+F29)/2)+E29</f>
        <v>434403.33152280538</v>
      </c>
      <c r="H29" s="491">
        <f t="shared" ref="H29:H53" si="19">+I$13*((D29+F29)/2)+E29</f>
        <v>434403.33152280538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2929518.517327067</v>
      </c>
      <c r="E30" s="522">
        <f>IF(+I14&lt;F29,I14,D30)</f>
        <v>99407.380952380947</v>
      </c>
      <c r="F30" s="523">
        <f t="shared" si="17"/>
        <v>2830111.1363746859</v>
      </c>
      <c r="G30" s="524">
        <f t="shared" si="18"/>
        <v>423225.55834810354</v>
      </c>
      <c r="H30" s="491">
        <f t="shared" si="19"/>
        <v>423225.55834810354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2830111.1363746859</v>
      </c>
      <c r="E31" s="522">
        <f>IF(+I14&lt;F30,I14,D31)</f>
        <v>99407.380952380947</v>
      </c>
      <c r="F31" s="523">
        <f t="shared" si="17"/>
        <v>2730703.7554223049</v>
      </c>
      <c r="G31" s="524">
        <f t="shared" si="18"/>
        <v>412047.78517340176</v>
      </c>
      <c r="H31" s="491">
        <f t="shared" si="19"/>
        <v>412047.78517340176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2730703.7554223049</v>
      </c>
      <c r="E32" s="522">
        <f>IF(+I14&lt;F31,I14,D32)</f>
        <v>99407.380952380947</v>
      </c>
      <c r="F32" s="523">
        <f t="shared" si="17"/>
        <v>2631296.3744699238</v>
      </c>
      <c r="G32" s="524">
        <f t="shared" si="18"/>
        <v>400870.01199869986</v>
      </c>
      <c r="H32" s="491">
        <f t="shared" si="19"/>
        <v>400870.01199869986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2631296.3744699238</v>
      </c>
      <c r="E33" s="522">
        <f>IF(+I14&lt;F32,I14,D33)</f>
        <v>99407.380952380947</v>
      </c>
      <c r="F33" s="523">
        <f t="shared" si="17"/>
        <v>2531888.9935175427</v>
      </c>
      <c r="G33" s="524">
        <f t="shared" si="18"/>
        <v>389692.23882399808</v>
      </c>
      <c r="H33" s="491">
        <f t="shared" si="19"/>
        <v>389692.23882399808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2531888.9935175427</v>
      </c>
      <c r="E34" s="522">
        <f>IF(+I14&lt;F33,I14,D34)</f>
        <v>99407.380952380947</v>
      </c>
      <c r="F34" s="523">
        <f t="shared" si="17"/>
        <v>2432481.6125651617</v>
      </c>
      <c r="G34" s="524">
        <f t="shared" si="18"/>
        <v>378514.46564929624</v>
      </c>
      <c r="H34" s="491">
        <f t="shared" si="19"/>
        <v>378514.46564929624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2432481.6125651617</v>
      </c>
      <c r="E35" s="522">
        <f>IF(+I14&lt;F34,I14,D35)</f>
        <v>99407.380952380947</v>
      </c>
      <c r="F35" s="523">
        <f t="shared" si="17"/>
        <v>2333074.2316127806</v>
      </c>
      <c r="G35" s="524">
        <f t="shared" si="18"/>
        <v>367336.69247459446</v>
      </c>
      <c r="H35" s="491">
        <f t="shared" si="19"/>
        <v>367336.69247459446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2333074.2316127806</v>
      </c>
      <c r="E36" s="522">
        <f>IF(+I14&lt;F35,I14,D36)</f>
        <v>99407.380952380947</v>
      </c>
      <c r="F36" s="523">
        <f t="shared" si="17"/>
        <v>2233666.8506603995</v>
      </c>
      <c r="G36" s="524">
        <f t="shared" si="18"/>
        <v>356158.91929989262</v>
      </c>
      <c r="H36" s="491">
        <f t="shared" si="19"/>
        <v>356158.91929989262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2233666.8506603995</v>
      </c>
      <c r="E37" s="522">
        <f>IF(+I14&lt;F36,I14,D37)</f>
        <v>99407.380952380947</v>
      </c>
      <c r="F37" s="523">
        <f t="shared" si="17"/>
        <v>2134259.4697080185</v>
      </c>
      <c r="G37" s="524">
        <f t="shared" si="18"/>
        <v>344981.14612519077</v>
      </c>
      <c r="H37" s="491">
        <f t="shared" si="19"/>
        <v>344981.14612519077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2134259.4697080185</v>
      </c>
      <c r="E38" s="522">
        <f>IF(+I14&lt;F37,I14,D38)</f>
        <v>99407.380952380947</v>
      </c>
      <c r="F38" s="523">
        <f t="shared" si="17"/>
        <v>2034852.0887556374</v>
      </c>
      <c r="G38" s="524">
        <f t="shared" si="18"/>
        <v>333803.37295048893</v>
      </c>
      <c r="H38" s="491">
        <f t="shared" si="19"/>
        <v>333803.37295048893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2034852.0887556374</v>
      </c>
      <c r="E39" s="522">
        <f>IF(+I14&lt;F38,I14,D39)</f>
        <v>99407.380952380947</v>
      </c>
      <c r="F39" s="523">
        <f t="shared" si="17"/>
        <v>1935444.7078032563</v>
      </c>
      <c r="G39" s="524">
        <f t="shared" si="18"/>
        <v>322625.59977578709</v>
      </c>
      <c r="H39" s="491">
        <f t="shared" si="19"/>
        <v>322625.59977578709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1935444.7078032563</v>
      </c>
      <c r="E40" s="522">
        <f>IF(+I14&lt;F39,I14,D40)</f>
        <v>99407.380952380947</v>
      </c>
      <c r="F40" s="523">
        <f t="shared" si="17"/>
        <v>1836037.3268508753</v>
      </c>
      <c r="G40" s="524">
        <f t="shared" si="18"/>
        <v>311447.82660108531</v>
      </c>
      <c r="H40" s="491">
        <f t="shared" si="19"/>
        <v>311447.82660108531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1836037.3268508753</v>
      </c>
      <c r="E41" s="522">
        <f>IF(+I14&lt;F40,I14,D41)</f>
        <v>99407.380952380947</v>
      </c>
      <c r="F41" s="523">
        <f t="shared" si="17"/>
        <v>1736629.9458984942</v>
      </c>
      <c r="G41" s="524">
        <f t="shared" si="18"/>
        <v>300270.05342638347</v>
      </c>
      <c r="H41" s="491">
        <f t="shared" si="19"/>
        <v>300270.05342638347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1736629.9458984942</v>
      </c>
      <c r="E42" s="522">
        <f>IF(+I14&lt;F41,I14,D42)</f>
        <v>99407.380952380947</v>
      </c>
      <c r="F42" s="523">
        <f t="shared" si="17"/>
        <v>1637222.5649461132</v>
      </c>
      <c r="G42" s="524">
        <f t="shared" si="18"/>
        <v>289092.28025168169</v>
      </c>
      <c r="H42" s="491">
        <f t="shared" si="19"/>
        <v>289092.28025168169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1637222.5649461132</v>
      </c>
      <c r="E43" s="522">
        <f>IF(+I14&lt;F42,I14,D43)</f>
        <v>99407.380952380947</v>
      </c>
      <c r="F43" s="523">
        <f t="shared" si="17"/>
        <v>1537815.1839937321</v>
      </c>
      <c r="G43" s="524">
        <f t="shared" si="18"/>
        <v>277914.50707697985</v>
      </c>
      <c r="H43" s="491">
        <f t="shared" si="19"/>
        <v>277914.50707697985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1537815.1839937321</v>
      </c>
      <c r="E44" s="522">
        <f>IF(+I14&lt;F43,I14,D44)</f>
        <v>99407.380952380947</v>
      </c>
      <c r="F44" s="523">
        <f t="shared" si="17"/>
        <v>1438407.803041351</v>
      </c>
      <c r="G44" s="524">
        <f t="shared" si="18"/>
        <v>266736.73390227801</v>
      </c>
      <c r="H44" s="491">
        <f t="shared" si="19"/>
        <v>266736.73390227801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1438407.803041351</v>
      </c>
      <c r="E45" s="522">
        <f>IF(+I14&lt;F44,I14,D45)</f>
        <v>99407.380952380947</v>
      </c>
      <c r="F45" s="523">
        <f t="shared" si="17"/>
        <v>1339000.42208897</v>
      </c>
      <c r="G45" s="524">
        <f t="shared" si="18"/>
        <v>255558.96072757617</v>
      </c>
      <c r="H45" s="491">
        <f t="shared" si="19"/>
        <v>255558.96072757617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1339000.42208897</v>
      </c>
      <c r="E46" s="522">
        <f>IF(+I14&lt;F45,I14,D46)</f>
        <v>99407.380952380947</v>
      </c>
      <c r="F46" s="523">
        <f t="shared" si="17"/>
        <v>1239593.0411365889</v>
      </c>
      <c r="G46" s="524">
        <f t="shared" si="18"/>
        <v>244381.18755287435</v>
      </c>
      <c r="H46" s="491">
        <f t="shared" si="19"/>
        <v>244381.18755287435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1239593.0411365889</v>
      </c>
      <c r="E47" s="522">
        <f>IF(+I14&lt;F46,I14,D47)</f>
        <v>99407.380952380947</v>
      </c>
      <c r="F47" s="523">
        <f t="shared" si="17"/>
        <v>1140185.6601842078</v>
      </c>
      <c r="G47" s="524">
        <f t="shared" si="18"/>
        <v>233203.41437817251</v>
      </c>
      <c r="H47" s="491">
        <f t="shared" si="19"/>
        <v>233203.41437817251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1140185.6601842078</v>
      </c>
      <c r="E48" s="522">
        <f>IF(+I14&lt;F47,I14,D48)</f>
        <v>99407.380952380947</v>
      </c>
      <c r="F48" s="523">
        <f t="shared" si="17"/>
        <v>1040778.2792318269</v>
      </c>
      <c r="G48" s="524">
        <f t="shared" si="18"/>
        <v>222025.6412034707</v>
      </c>
      <c r="H48" s="491">
        <f t="shared" si="19"/>
        <v>222025.6412034707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1040778.2792318269</v>
      </c>
      <c r="E49" s="522">
        <f>IF(+I14&lt;F48,I14,D49)</f>
        <v>99407.380952380947</v>
      </c>
      <c r="F49" s="523">
        <f t="shared" ref="F49:F72" si="20">+D49-E49</f>
        <v>941370.89827944594</v>
      </c>
      <c r="G49" s="524">
        <f t="shared" si="18"/>
        <v>210847.86802876892</v>
      </c>
      <c r="H49" s="491">
        <f t="shared" si="19"/>
        <v>210847.86802876892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941370.89827944594</v>
      </c>
      <c r="E50" s="522">
        <f>IF(+I14&lt;F49,I14,D50)</f>
        <v>99407.380952380947</v>
      </c>
      <c r="F50" s="523">
        <f t="shared" si="20"/>
        <v>841963.517327065</v>
      </c>
      <c r="G50" s="524">
        <f t="shared" si="18"/>
        <v>199670.09485406708</v>
      </c>
      <c r="H50" s="491">
        <f t="shared" si="19"/>
        <v>199670.09485406708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841963.517327065</v>
      </c>
      <c r="E51" s="522">
        <f>IF(+I14&lt;F50,I14,D51)</f>
        <v>99407.380952380947</v>
      </c>
      <c r="F51" s="523">
        <f t="shared" si="20"/>
        <v>742556.13637468405</v>
      </c>
      <c r="G51" s="524">
        <f t="shared" si="18"/>
        <v>188492.3216793653</v>
      </c>
      <c r="H51" s="491">
        <f t="shared" si="19"/>
        <v>188492.3216793653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742556.13637468405</v>
      </c>
      <c r="E52" s="522">
        <f>IF(+I14&lt;F51,I14,D52)</f>
        <v>99407.380952380947</v>
      </c>
      <c r="F52" s="523">
        <f t="shared" si="20"/>
        <v>643148.7554223031</v>
      </c>
      <c r="G52" s="524">
        <f t="shared" si="18"/>
        <v>177314.54850466346</v>
      </c>
      <c r="H52" s="491">
        <f t="shared" si="19"/>
        <v>177314.54850466346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643148.7554223031</v>
      </c>
      <c r="E53" s="522">
        <f>IF(+I14&lt;F52,I14,D53)</f>
        <v>99407.380952380947</v>
      </c>
      <c r="F53" s="523">
        <f t="shared" si="20"/>
        <v>543741.37446992216</v>
      </c>
      <c r="G53" s="524">
        <f t="shared" si="18"/>
        <v>166136.77532996167</v>
      </c>
      <c r="H53" s="491">
        <f t="shared" si="19"/>
        <v>166136.77532996167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543741.37446992216</v>
      </c>
      <c r="E54" s="522">
        <f>IF(+I14&lt;F53,I14,D54)</f>
        <v>99407.380952380947</v>
      </c>
      <c r="F54" s="523">
        <f t="shared" si="20"/>
        <v>444333.99351754121</v>
      </c>
      <c r="G54" s="524">
        <f t="shared" ref="G54:G72" si="26">+I$12*((D54+F54)/2)+E54</f>
        <v>154959.00215525983</v>
      </c>
      <c r="H54" s="491">
        <f t="shared" ref="H54:H72" si="27">+I$13*((D54+F54)/2)+E54</f>
        <v>154959.00215525983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444333.99351754121</v>
      </c>
      <c r="E55" s="522">
        <f>IF(+I14&lt;F54,I14,D55)</f>
        <v>99407.380952380947</v>
      </c>
      <c r="F55" s="523">
        <f t="shared" si="20"/>
        <v>344926.61256516026</v>
      </c>
      <c r="G55" s="524">
        <f t="shared" si="26"/>
        <v>143781.22898055802</v>
      </c>
      <c r="H55" s="491">
        <f t="shared" si="27"/>
        <v>143781.22898055802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344926.61256516026</v>
      </c>
      <c r="E56" s="522">
        <f>IF(+I14&lt;F55,I14,D56)</f>
        <v>99407.380952380947</v>
      </c>
      <c r="F56" s="523">
        <f t="shared" si="20"/>
        <v>245519.23161277932</v>
      </c>
      <c r="G56" s="524">
        <f t="shared" si="26"/>
        <v>132603.45580585621</v>
      </c>
      <c r="H56" s="491">
        <f t="shared" si="27"/>
        <v>132603.45580585621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245519.23161277932</v>
      </c>
      <c r="E57" s="522">
        <f>IF(+I14&lt;F56,I14,D57)</f>
        <v>99407.380952380947</v>
      </c>
      <c r="F57" s="523">
        <f t="shared" si="20"/>
        <v>146111.85066039837</v>
      </c>
      <c r="G57" s="524">
        <f t="shared" si="26"/>
        <v>121425.6826311544</v>
      </c>
      <c r="H57" s="491">
        <f t="shared" si="27"/>
        <v>121425.6826311544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146111.85066039837</v>
      </c>
      <c r="E58" s="522">
        <f>IF(+I14&lt;F57,I14,D58)</f>
        <v>99407.380952380947</v>
      </c>
      <c r="F58" s="523">
        <f t="shared" si="20"/>
        <v>46704.469708017423</v>
      </c>
      <c r="G58" s="524">
        <f t="shared" si="26"/>
        <v>110247.90945645259</v>
      </c>
      <c r="H58" s="491">
        <f t="shared" si="27"/>
        <v>110247.90945645259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46704.469708017423</v>
      </c>
      <c r="E59" s="522">
        <f>IF(+I14&lt;F58,I14,D59)</f>
        <v>46704.469708017423</v>
      </c>
      <c r="F59" s="523">
        <f t="shared" si="20"/>
        <v>0</v>
      </c>
      <c r="G59" s="524">
        <f t="shared" si="26"/>
        <v>49330.29066637779</v>
      </c>
      <c r="H59" s="491">
        <f t="shared" si="27"/>
        <v>49330.29066637779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6"/>
        <v>0</v>
      </c>
      <c r="H60" s="491">
        <f t="shared" si="27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14829540.731389046</v>
      </c>
      <c r="H73" s="375">
        <f>SUM(H17:H72)</f>
        <v>14829540.731389046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488320.76827892079</v>
      </c>
      <c r="N87" s="546">
        <f>IF(J92&lt;D11,0,VLOOKUP(J92,C17:O72,11))</f>
        <v>488320.76827892079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475611.81019903114</v>
      </c>
      <c r="N88" s="550">
        <f>IF(J92&lt;D11,0,VLOOKUP(J92,C99:P154,7))</f>
        <v>475611.81019903114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-12708.95807988965</v>
      </c>
      <c r="N89" s="555">
        <f>+N88-N87</f>
        <v>-12708.95807988965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94888.863636363632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8">+I99-H99</f>
        <v>0</v>
      </c>
      <c r="K99" s="514"/>
      <c r="L99" s="512">
        <f t="shared" ref="L99:L104" si="29">H99</f>
        <v>355738.24852974305</v>
      </c>
      <c r="M99" s="597">
        <f t="shared" ref="M99:M130" si="30">IF(L99&lt;&gt;0,+H99-L99,0)</f>
        <v>0</v>
      </c>
      <c r="N99" s="512">
        <f t="shared" ref="N99:N104" si="31">I99</f>
        <v>355738.24852974305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9"/>
        <v>648032.45637713163</v>
      </c>
      <c r="M100" s="519">
        <f t="shared" ref="M100:M105" si="35">IF(L100&lt;&gt;0,+H100-L100,0)</f>
        <v>0</v>
      </c>
      <c r="N100" s="518">
        <f t="shared" si="31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9"/>
        <v>639887.60268685024</v>
      </c>
      <c r="M101" s="519">
        <f t="shared" si="35"/>
        <v>0</v>
      </c>
      <c r="N101" s="518">
        <f t="shared" si="31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8"/>
        <v>0</v>
      </c>
      <c r="K102" s="514"/>
      <c r="L102" s="518">
        <f t="shared" si="29"/>
        <v>610268.70222496334</v>
      </c>
      <c r="M102" s="519">
        <f t="shared" si="35"/>
        <v>0</v>
      </c>
      <c r="N102" s="518">
        <f t="shared" si="31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8"/>
        <v>0</v>
      </c>
      <c r="K103" s="514"/>
      <c r="L103" s="518">
        <f t="shared" si="29"/>
        <v>576801.28539069893</v>
      </c>
      <c r="M103" s="519">
        <f t="shared" si="35"/>
        <v>0</v>
      </c>
      <c r="N103" s="518">
        <f t="shared" si="31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8"/>
        <v>0</v>
      </c>
      <c r="K104" s="514"/>
      <c r="L104" s="518">
        <f t="shared" si="29"/>
        <v>546476.62006900879</v>
      </c>
      <c r="M104" s="519">
        <f t="shared" si="35"/>
        <v>0</v>
      </c>
      <c r="N104" s="518">
        <f t="shared" si="31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8"/>
        <v>0</v>
      </c>
      <c r="K105" s="514"/>
      <c r="L105" s="518">
        <f t="shared" ref="L105" si="36">H105</f>
        <v>477581.56681566167</v>
      </c>
      <c r="M105" s="519">
        <f t="shared" si="35"/>
        <v>0</v>
      </c>
      <c r="N105" s="518">
        <f t="shared" ref="N105" si="37">I105</f>
        <v>477581.56681566167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8"/>
        <v>0</v>
      </c>
      <c r="K106" s="514"/>
      <c r="L106" s="518">
        <f t="shared" ref="L106" si="38">H106</f>
        <v>469895.10698233201</v>
      </c>
      <c r="M106" s="519">
        <f t="shared" ref="M106" si="39">IF(L106&lt;&gt;0,+H106-L106,0)</f>
        <v>0</v>
      </c>
      <c r="N106" s="518">
        <f t="shared" ref="N106" si="40">I106</f>
        <v>469895.10698233201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28"/>
        <v>0</v>
      </c>
      <c r="K107" s="514"/>
      <c r="L107" s="518">
        <f t="shared" ref="L107" si="41">H107</f>
        <v>463494.94007104362</v>
      </c>
      <c r="M107" s="519">
        <f t="shared" ref="M107" si="42">IF(L107&lt;&gt;0,+H107-L107,0)</f>
        <v>0</v>
      </c>
      <c r="N107" s="518">
        <f t="shared" ref="N107" si="43">I107</f>
        <v>463494.94007104362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3334832.7776854918</v>
      </c>
      <c r="E108" s="516">
        <v>101831.95121951219</v>
      </c>
      <c r="F108" s="515">
        <v>3233000.8264659797</v>
      </c>
      <c r="G108" s="515">
        <v>3283916.8020757358</v>
      </c>
      <c r="H108" s="575">
        <v>474603.22647649172</v>
      </c>
      <c r="I108" s="576">
        <v>474603.22647649172</v>
      </c>
      <c r="J108" s="514">
        <f t="shared" si="28"/>
        <v>0</v>
      </c>
      <c r="K108" s="514"/>
      <c r="L108" s="518">
        <f t="shared" ref="L108" si="44">H108</f>
        <v>474603.22647649172</v>
      </c>
      <c r="M108" s="519">
        <f t="shared" ref="M108" si="45">IF(L108&lt;&gt;0,+H108-L108,0)</f>
        <v>0</v>
      </c>
      <c r="N108" s="518">
        <f t="shared" ref="N108" si="46">I108</f>
        <v>474603.22647649172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3233000.8264659797</v>
      </c>
      <c r="E109" s="516">
        <v>99407.380952380947</v>
      </c>
      <c r="F109" s="515">
        <v>3133593.4455135986</v>
      </c>
      <c r="G109" s="515">
        <v>3183297.1359897889</v>
      </c>
      <c r="H109" s="575">
        <v>473310.59630882624</v>
      </c>
      <c r="I109" s="576">
        <v>473310.59630882624</v>
      </c>
      <c r="J109" s="514">
        <f t="shared" si="28"/>
        <v>0</v>
      </c>
      <c r="K109" s="514"/>
      <c r="L109" s="518">
        <f t="shared" ref="L109" si="47">H109</f>
        <v>473310.59630882624</v>
      </c>
      <c r="M109" s="519">
        <f t="shared" ref="M109" si="48">IF(L109&lt;&gt;0,+H109-L109,0)</f>
        <v>0</v>
      </c>
      <c r="N109" s="518">
        <f t="shared" ref="N109" si="49">I109</f>
        <v>473310.59630882624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2023</v>
      </c>
      <c r="D110" s="374">
        <f>IF(F109+SUM(E$99:E109)=D$92,F109,D$92-SUM(E$99:E109))</f>
        <v>3133593.4455135986</v>
      </c>
      <c r="E110" s="522">
        <f>IF(+J96&lt;F109,J96,D110)</f>
        <v>94888.863636363632</v>
      </c>
      <c r="F110" s="523">
        <f t="shared" ref="F110:F131" si="52">+D110-E110</f>
        <v>3038704.5818772349</v>
      </c>
      <c r="G110" s="523">
        <f t="shared" ref="G110:G130" si="53">+(F110+D110)/2</f>
        <v>3086149.013695417</v>
      </c>
      <c r="H110" s="526">
        <f t="shared" ref="H110:H130" si="54">+J$94*G110+E110</f>
        <v>475611.81019903114</v>
      </c>
      <c r="I110" s="577">
        <f t="shared" ref="I110:I130" si="55">+J$95*G110+E110</f>
        <v>475611.81019903114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3038704.5818772349</v>
      </c>
      <c r="E111" s="522">
        <f>IF(+J96&lt;F110,J96,D111)</f>
        <v>94888.863636363632</v>
      </c>
      <c r="F111" s="523">
        <f t="shared" si="52"/>
        <v>2943815.7182408711</v>
      </c>
      <c r="G111" s="523">
        <f t="shared" si="53"/>
        <v>2991260.1500590527</v>
      </c>
      <c r="H111" s="526">
        <f t="shared" si="54"/>
        <v>463905.8402023454</v>
      </c>
      <c r="I111" s="577">
        <f t="shared" si="55"/>
        <v>463905.8402023454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2943815.7182408711</v>
      </c>
      <c r="E112" s="522">
        <f>IF(+J96&lt;F111,J96,D112)</f>
        <v>94888.863636363632</v>
      </c>
      <c r="F112" s="523">
        <f t="shared" si="52"/>
        <v>2848926.8546045073</v>
      </c>
      <c r="G112" s="523">
        <f t="shared" si="53"/>
        <v>2896371.2864226894</v>
      </c>
      <c r="H112" s="526">
        <f t="shared" si="54"/>
        <v>452199.87020565983</v>
      </c>
      <c r="I112" s="577">
        <f t="shared" si="55"/>
        <v>452199.87020565983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2848926.8546045073</v>
      </c>
      <c r="E113" s="522">
        <f>IF(+J96&lt;F112,J96,D113)</f>
        <v>94888.863636363632</v>
      </c>
      <c r="F113" s="523">
        <f t="shared" si="52"/>
        <v>2754037.9909681436</v>
      </c>
      <c r="G113" s="523">
        <f t="shared" si="53"/>
        <v>2801482.4227863252</v>
      </c>
      <c r="H113" s="526">
        <f t="shared" si="54"/>
        <v>440493.90020897414</v>
      </c>
      <c r="I113" s="577">
        <f t="shared" si="55"/>
        <v>440493.90020897414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2754037.9909681436</v>
      </c>
      <c r="E114" s="522">
        <f>IF(+J96&lt;F113,J96,D114)</f>
        <v>94888.863636363632</v>
      </c>
      <c r="F114" s="523">
        <f t="shared" si="52"/>
        <v>2659149.1273317798</v>
      </c>
      <c r="G114" s="523">
        <f t="shared" si="53"/>
        <v>2706593.5591499619</v>
      </c>
      <c r="H114" s="526">
        <f t="shared" si="54"/>
        <v>428787.93021228851</v>
      </c>
      <c r="I114" s="577">
        <f t="shared" si="55"/>
        <v>428787.93021228851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2659149.1273317798</v>
      </c>
      <c r="E115" s="522">
        <f>IF(+J96&lt;F114,J96,D115)</f>
        <v>94888.863636363632</v>
      </c>
      <c r="F115" s="523">
        <f t="shared" si="52"/>
        <v>2564260.263695416</v>
      </c>
      <c r="G115" s="523">
        <f t="shared" si="53"/>
        <v>2611704.6955135977</v>
      </c>
      <c r="H115" s="526">
        <f t="shared" si="54"/>
        <v>417081.96021560283</v>
      </c>
      <c r="I115" s="577">
        <f t="shared" si="55"/>
        <v>417081.96021560283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2564260.263695416</v>
      </c>
      <c r="E116" s="522">
        <f>IF(+J96&lt;F115,J96,D116)</f>
        <v>94888.863636363632</v>
      </c>
      <c r="F116" s="523">
        <f t="shared" si="52"/>
        <v>2469371.4000590523</v>
      </c>
      <c r="G116" s="523">
        <f t="shared" si="53"/>
        <v>2516815.8318772344</v>
      </c>
      <c r="H116" s="526">
        <f t="shared" si="54"/>
        <v>405375.9902189172</v>
      </c>
      <c r="I116" s="577">
        <f t="shared" si="55"/>
        <v>405375.9902189172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2469371.4000590523</v>
      </c>
      <c r="E117" s="522">
        <f>IF(+J96&lt;F116,J96,D117)</f>
        <v>94888.863636363632</v>
      </c>
      <c r="F117" s="523">
        <f t="shared" si="52"/>
        <v>2374482.5364226885</v>
      </c>
      <c r="G117" s="523">
        <f t="shared" si="53"/>
        <v>2421926.9682408702</v>
      </c>
      <c r="H117" s="526">
        <f t="shared" si="54"/>
        <v>393670.02022223151</v>
      </c>
      <c r="I117" s="577">
        <f t="shared" si="55"/>
        <v>393670.02022223151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2374482.5364226885</v>
      </c>
      <c r="E118" s="522">
        <f>IF(+J96&lt;F117,J96,D118)</f>
        <v>94888.863636363632</v>
      </c>
      <c r="F118" s="523">
        <f t="shared" si="52"/>
        <v>2279593.6727863248</v>
      </c>
      <c r="G118" s="523">
        <f t="shared" si="53"/>
        <v>2327038.1046045069</v>
      </c>
      <c r="H118" s="526">
        <f t="shared" si="54"/>
        <v>381964.05022554594</v>
      </c>
      <c r="I118" s="577">
        <f t="shared" si="55"/>
        <v>381964.05022554594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2279593.6727863248</v>
      </c>
      <c r="E119" s="522">
        <f>IF(+J96&lt;F118,J96,D119)</f>
        <v>94888.863636363632</v>
      </c>
      <c r="F119" s="523">
        <f t="shared" si="52"/>
        <v>2184704.809149961</v>
      </c>
      <c r="G119" s="523">
        <f t="shared" si="53"/>
        <v>2232149.2409681426</v>
      </c>
      <c r="H119" s="526">
        <f t="shared" si="54"/>
        <v>370258.0802288602</v>
      </c>
      <c r="I119" s="577">
        <f t="shared" si="55"/>
        <v>370258.0802288602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2184704.809149961</v>
      </c>
      <c r="E120" s="522">
        <f>IF(+J96&lt;F119,J96,D120)</f>
        <v>94888.863636363632</v>
      </c>
      <c r="F120" s="523">
        <f t="shared" si="52"/>
        <v>2089815.9455135975</v>
      </c>
      <c r="G120" s="523">
        <f t="shared" si="53"/>
        <v>2137260.3773317793</v>
      </c>
      <c r="H120" s="526">
        <f t="shared" si="54"/>
        <v>358552.11023217463</v>
      </c>
      <c r="I120" s="577">
        <f t="shared" si="55"/>
        <v>358552.11023217463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2089815.9455135975</v>
      </c>
      <c r="E121" s="522">
        <f>IF(+J96&lt;F120,J96,D121)</f>
        <v>94888.863636363632</v>
      </c>
      <c r="F121" s="523">
        <f t="shared" si="52"/>
        <v>1994927.0818772339</v>
      </c>
      <c r="G121" s="523">
        <f t="shared" si="53"/>
        <v>2042371.5136954156</v>
      </c>
      <c r="H121" s="526">
        <f t="shared" si="54"/>
        <v>346846.14023548894</v>
      </c>
      <c r="I121" s="577">
        <f t="shared" si="55"/>
        <v>346846.14023548894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1994927.0818772339</v>
      </c>
      <c r="E122" s="522">
        <f>IF(+J96&lt;F121,J96,D122)</f>
        <v>94888.863636363632</v>
      </c>
      <c r="F122" s="523">
        <f t="shared" si="52"/>
        <v>1900038.2182408704</v>
      </c>
      <c r="G122" s="523">
        <f t="shared" si="53"/>
        <v>1947482.6500590523</v>
      </c>
      <c r="H122" s="526">
        <f t="shared" si="54"/>
        <v>335140.17023880337</v>
      </c>
      <c r="I122" s="577">
        <f t="shared" si="55"/>
        <v>335140.17023880337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1900038.2182408704</v>
      </c>
      <c r="E123" s="522">
        <f>IF(+J96&lt;F122,J96,D123)</f>
        <v>94888.863636363632</v>
      </c>
      <c r="F123" s="523">
        <f t="shared" si="52"/>
        <v>1805149.3546045069</v>
      </c>
      <c r="G123" s="523">
        <f t="shared" si="53"/>
        <v>1852593.7864226885</v>
      </c>
      <c r="H123" s="526">
        <f t="shared" si="54"/>
        <v>323434.20024211769</v>
      </c>
      <c r="I123" s="577">
        <f t="shared" si="55"/>
        <v>323434.20024211769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1805149.3546045069</v>
      </c>
      <c r="E124" s="522">
        <f>IF(+J96&lt;F123,J96,D124)</f>
        <v>94888.863636363632</v>
      </c>
      <c r="F124" s="523">
        <f t="shared" si="52"/>
        <v>1710260.4909681433</v>
      </c>
      <c r="G124" s="523">
        <f t="shared" si="53"/>
        <v>1757704.9227863252</v>
      </c>
      <c r="H124" s="526">
        <f t="shared" si="54"/>
        <v>311728.23024543212</v>
      </c>
      <c r="I124" s="577">
        <f t="shared" si="55"/>
        <v>311728.23024543212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1710260.4909681433</v>
      </c>
      <c r="E125" s="522">
        <f>IF(+J96&lt;F124,J96,D125)</f>
        <v>94888.863636363632</v>
      </c>
      <c r="F125" s="523">
        <f t="shared" si="52"/>
        <v>1615371.6273317798</v>
      </c>
      <c r="G125" s="523">
        <f t="shared" si="53"/>
        <v>1662816.0591499615</v>
      </c>
      <c r="H125" s="526">
        <f t="shared" si="54"/>
        <v>300022.26024874649</v>
      </c>
      <c r="I125" s="577">
        <f t="shared" si="55"/>
        <v>300022.26024874649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1615371.6273317798</v>
      </c>
      <c r="E126" s="522">
        <f>IF(+J96&lt;F125,J96,D126)</f>
        <v>94888.863636363632</v>
      </c>
      <c r="F126" s="523">
        <f t="shared" si="52"/>
        <v>1520482.7636954163</v>
      </c>
      <c r="G126" s="523">
        <f t="shared" si="53"/>
        <v>1567927.1955135982</v>
      </c>
      <c r="H126" s="526">
        <f t="shared" si="54"/>
        <v>288316.29025206086</v>
      </c>
      <c r="I126" s="577">
        <f t="shared" si="55"/>
        <v>288316.29025206086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1520482.7636954163</v>
      </c>
      <c r="E127" s="522">
        <f>IF(+J96&lt;F126,J96,D127)</f>
        <v>94888.863636363632</v>
      </c>
      <c r="F127" s="523">
        <f t="shared" si="52"/>
        <v>1425593.9000590527</v>
      </c>
      <c r="G127" s="523">
        <f t="shared" si="53"/>
        <v>1473038.3318772344</v>
      </c>
      <c r="H127" s="526">
        <f t="shared" si="54"/>
        <v>276610.32025537523</v>
      </c>
      <c r="I127" s="577">
        <f t="shared" si="55"/>
        <v>276610.32025537523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1425593.9000590527</v>
      </c>
      <c r="E128" s="522">
        <f>IF(+J96&lt;F127,J96,D128)</f>
        <v>94888.863636363632</v>
      </c>
      <c r="F128" s="523">
        <f t="shared" si="52"/>
        <v>1330705.0364226892</v>
      </c>
      <c r="G128" s="523">
        <f t="shared" si="53"/>
        <v>1378149.4682408711</v>
      </c>
      <c r="H128" s="526">
        <f t="shared" si="54"/>
        <v>264904.35025868966</v>
      </c>
      <c r="I128" s="577">
        <f t="shared" si="55"/>
        <v>264904.35025868966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1330705.0364226892</v>
      </c>
      <c r="E129" s="522">
        <f>IF(+J96&lt;F128,J96,D129)</f>
        <v>94888.863636363632</v>
      </c>
      <c r="F129" s="523">
        <f t="shared" si="52"/>
        <v>1235816.1727863257</v>
      </c>
      <c r="G129" s="523">
        <f t="shared" si="53"/>
        <v>1283260.6046045073</v>
      </c>
      <c r="H129" s="526">
        <f t="shared" si="54"/>
        <v>253198.38026200398</v>
      </c>
      <c r="I129" s="577">
        <f t="shared" si="55"/>
        <v>253198.38026200398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1235816.1727863257</v>
      </c>
      <c r="E130" s="522">
        <f>IF(+J96&lt;F129,J96,D130)</f>
        <v>94888.863636363632</v>
      </c>
      <c r="F130" s="523">
        <f t="shared" si="52"/>
        <v>1140927.3091499622</v>
      </c>
      <c r="G130" s="523">
        <f t="shared" si="53"/>
        <v>1188371.740968144</v>
      </c>
      <c r="H130" s="526">
        <f t="shared" si="54"/>
        <v>241492.41026531841</v>
      </c>
      <c r="I130" s="577">
        <f t="shared" si="55"/>
        <v>241492.41026531841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1140927.3091499622</v>
      </c>
      <c r="E131" s="522">
        <f>IF(+J96&lt;F130,J96,D131)</f>
        <v>94888.863636363632</v>
      </c>
      <c r="F131" s="523">
        <f t="shared" si="52"/>
        <v>1046038.4455135985</v>
      </c>
      <c r="G131" s="523">
        <f t="shared" ref="G131:G154" si="56">+(F131+D131)/2</f>
        <v>1093482.8773317803</v>
      </c>
      <c r="H131" s="526">
        <f t="shared" ref="H131:H154" si="57">+J$94*G131+E131</f>
        <v>229786.44026863272</v>
      </c>
      <c r="I131" s="577">
        <f t="shared" ref="I131:I154" si="58">+J$95*G131+E131</f>
        <v>229786.44026863272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1046038.4455135985</v>
      </c>
      <c r="E132" s="522">
        <f>IF(+J96&lt;F131,J96,D132)</f>
        <v>94888.863636363632</v>
      </c>
      <c r="F132" s="523">
        <f t="shared" ref="F132:F154" si="64">+D132-E132</f>
        <v>951149.58187723486</v>
      </c>
      <c r="G132" s="523">
        <f t="shared" si="56"/>
        <v>998594.01369541674</v>
      </c>
      <c r="H132" s="526">
        <f t="shared" si="57"/>
        <v>218080.47027194712</v>
      </c>
      <c r="I132" s="577">
        <f t="shared" si="58"/>
        <v>218080.47027194712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951149.58187723486</v>
      </c>
      <c r="E133" s="522">
        <f>IF(+J96&lt;F132,J96,D133)</f>
        <v>94888.863636363632</v>
      </c>
      <c r="F133" s="523">
        <f t="shared" si="64"/>
        <v>856260.71824087121</v>
      </c>
      <c r="G133" s="523">
        <f t="shared" si="56"/>
        <v>903705.15005905298</v>
      </c>
      <c r="H133" s="526">
        <f t="shared" si="57"/>
        <v>206374.50027526147</v>
      </c>
      <c r="I133" s="577">
        <f t="shared" si="58"/>
        <v>206374.50027526147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856260.71824087121</v>
      </c>
      <c r="E134" s="522">
        <f>IF(+J96&lt;F133,J96,D134)</f>
        <v>94888.863636363632</v>
      </c>
      <c r="F134" s="523">
        <f t="shared" si="64"/>
        <v>761371.85460450756</v>
      </c>
      <c r="G134" s="523">
        <f t="shared" si="56"/>
        <v>808816.28642268945</v>
      </c>
      <c r="H134" s="526">
        <f t="shared" si="57"/>
        <v>194668.53027857584</v>
      </c>
      <c r="I134" s="577">
        <f t="shared" si="58"/>
        <v>194668.53027857584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761371.85460450756</v>
      </c>
      <c r="E135" s="522">
        <f>IF(+J96&lt;F134,J96,D135)</f>
        <v>94888.863636363632</v>
      </c>
      <c r="F135" s="523">
        <f t="shared" si="64"/>
        <v>666482.99096814392</v>
      </c>
      <c r="G135" s="523">
        <f t="shared" si="56"/>
        <v>713927.42278632568</v>
      </c>
      <c r="H135" s="526">
        <f t="shared" si="57"/>
        <v>182962.56028189021</v>
      </c>
      <c r="I135" s="577">
        <f t="shared" si="58"/>
        <v>182962.56028189021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666482.99096814392</v>
      </c>
      <c r="E136" s="522">
        <f>IF(+J96&lt;F135,J96,D136)</f>
        <v>94888.863636363632</v>
      </c>
      <c r="F136" s="523">
        <f t="shared" si="64"/>
        <v>571594.12733178027</v>
      </c>
      <c r="G136" s="523">
        <f t="shared" si="56"/>
        <v>619038.55914996215</v>
      </c>
      <c r="H136" s="526">
        <f t="shared" si="57"/>
        <v>171256.59028520458</v>
      </c>
      <c r="I136" s="577">
        <f t="shared" si="58"/>
        <v>171256.59028520458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571594.12733178027</v>
      </c>
      <c r="E137" s="522">
        <f>IF(+J96&lt;F136,J96,D137)</f>
        <v>94888.863636363632</v>
      </c>
      <c r="F137" s="523">
        <f t="shared" si="64"/>
        <v>476705.26369541662</v>
      </c>
      <c r="G137" s="523">
        <f t="shared" si="56"/>
        <v>524149.69551359845</v>
      </c>
      <c r="H137" s="526">
        <f t="shared" si="57"/>
        <v>159550.62028851896</v>
      </c>
      <c r="I137" s="577">
        <f t="shared" si="58"/>
        <v>159550.62028851896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476705.26369541662</v>
      </c>
      <c r="E138" s="522">
        <f>IF(+J96&lt;F137,J96,D138)</f>
        <v>94888.863636363632</v>
      </c>
      <c r="F138" s="523">
        <f t="shared" si="64"/>
        <v>381816.40005905298</v>
      </c>
      <c r="G138" s="523">
        <f t="shared" si="56"/>
        <v>429260.8318772348</v>
      </c>
      <c r="H138" s="526">
        <f t="shared" si="57"/>
        <v>147844.6502918333</v>
      </c>
      <c r="I138" s="577">
        <f t="shared" si="58"/>
        <v>147844.6502918333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381816.40005905298</v>
      </c>
      <c r="E139" s="522">
        <f>IF(+J96&lt;F138,J96,D139)</f>
        <v>94888.863636363632</v>
      </c>
      <c r="F139" s="523">
        <f t="shared" si="64"/>
        <v>286927.53642268933</v>
      </c>
      <c r="G139" s="523">
        <f t="shared" si="56"/>
        <v>334371.96824087115</v>
      </c>
      <c r="H139" s="526">
        <f t="shared" si="57"/>
        <v>136138.68029514767</v>
      </c>
      <c r="I139" s="577">
        <f t="shared" si="58"/>
        <v>136138.68029514767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286927.53642268933</v>
      </c>
      <c r="E140" s="522">
        <f>IF(+J96&lt;F139,J96,D140)</f>
        <v>94888.863636363632</v>
      </c>
      <c r="F140" s="523">
        <f t="shared" si="64"/>
        <v>192038.67278632568</v>
      </c>
      <c r="G140" s="523">
        <f t="shared" si="56"/>
        <v>239483.10460450751</v>
      </c>
      <c r="H140" s="526">
        <f t="shared" si="57"/>
        <v>124432.71029846203</v>
      </c>
      <c r="I140" s="577">
        <f t="shared" si="58"/>
        <v>124432.71029846203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192038.67278632568</v>
      </c>
      <c r="E141" s="522">
        <f>IF(+J96&lt;F140,J96,D141)</f>
        <v>94888.863636363632</v>
      </c>
      <c r="F141" s="523">
        <f t="shared" si="64"/>
        <v>97149.80914996205</v>
      </c>
      <c r="G141" s="523">
        <f t="shared" si="56"/>
        <v>144594.24096814386</v>
      </c>
      <c r="H141" s="526">
        <f t="shared" si="57"/>
        <v>112726.7403017764</v>
      </c>
      <c r="I141" s="577">
        <f t="shared" si="58"/>
        <v>112726.7403017764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97149.80914996205</v>
      </c>
      <c r="E142" s="522">
        <f>IF(+J96&lt;F141,J96,D142)</f>
        <v>94888.863636363632</v>
      </c>
      <c r="F142" s="523">
        <f t="shared" si="64"/>
        <v>2260.9455135984172</v>
      </c>
      <c r="G142" s="523">
        <f t="shared" si="56"/>
        <v>49705.377331780233</v>
      </c>
      <c r="H142" s="526">
        <f t="shared" si="57"/>
        <v>101020.77030509076</v>
      </c>
      <c r="I142" s="577">
        <f t="shared" si="58"/>
        <v>101020.77030509076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2260.9455135984172</v>
      </c>
      <c r="E143" s="522">
        <f>IF(+J96&lt;F142,J96,D143)</f>
        <v>2260.9455135984172</v>
      </c>
      <c r="F143" s="523">
        <f t="shared" si="64"/>
        <v>0</v>
      </c>
      <c r="G143" s="523">
        <f t="shared" si="56"/>
        <v>1130.4727567992086</v>
      </c>
      <c r="H143" s="526">
        <f t="shared" si="57"/>
        <v>2400.4063487905751</v>
      </c>
      <c r="I143" s="577">
        <f t="shared" si="58"/>
        <v>2400.4063487905751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4"/>
        <v>0</v>
      </c>
      <c r="G144" s="523">
        <f t="shared" si="56"/>
        <v>0</v>
      </c>
      <c r="H144" s="526">
        <f t="shared" si="57"/>
        <v>0</v>
      </c>
      <c r="I144" s="577">
        <f t="shared" si="58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4175110.0000000005</v>
      </c>
      <c r="F155" s="375"/>
      <c r="G155" s="375"/>
      <c r="H155" s="375">
        <f>SUM(H99:H154)</f>
        <v>15252928.336599551</v>
      </c>
      <c r="I155" s="375">
        <f>SUM(I99:I154)</f>
        <v>15252928.336599551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topLeftCell="A67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7176080.4452867946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7176080.4452867946</v>
      </c>
      <c r="O6" s="269"/>
      <c r="P6" s="269"/>
    </row>
    <row r="7" spans="1:17" ht="13.5" thickBot="1">
      <c r="C7" s="467" t="s">
        <v>48</v>
      </c>
      <c r="D7" s="620" t="s">
        <v>289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59305787.900000013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B11" s="183">
        <v>2014</v>
      </c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B12" s="183">
        <v>4</v>
      </c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1412042.5690476194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 t="shared" ref="K23:K28" si="10">G23</f>
        <v>8153785.5951796668</v>
      </c>
      <c r="L23" s="519">
        <f t="shared" si="6"/>
        <v>0</v>
      </c>
      <c r="M23" s="518">
        <f t="shared" ref="M23:M28" si="11"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 t="shared" si="10"/>
        <v>7969946.1881774617</v>
      </c>
      <c r="L24" s="519">
        <f t="shared" ref="L24" si="12">IF(K24&lt;&gt;0,+G24-K24,0)</f>
        <v>0</v>
      </c>
      <c r="M24" s="518">
        <f t="shared" si="11"/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 t="shared" si="10"/>
        <v>6551112.4234461179</v>
      </c>
      <c r="L25" s="519">
        <f t="shared" ref="L25" si="13">IF(K25&lt;&gt;0,+G25-K25,0)</f>
        <v>0</v>
      </c>
      <c r="M25" s="518">
        <f t="shared" si="11"/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 t="shared" si="10"/>
        <v>6555314.9493152928</v>
      </c>
      <c r="L26" s="519">
        <f t="shared" ref="L26" si="14">IF(K26&lt;&gt;0,+G26-K26,0)</f>
        <v>0</v>
      </c>
      <c r="M26" s="518">
        <f t="shared" si="11"/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 t="shared" si="10"/>
        <v>6701416.9696712773</v>
      </c>
      <c r="L27" s="519">
        <f t="shared" ref="L27" si="15">IF(K27&lt;&gt;0,+G27-K27,0)</f>
        <v>0</v>
      </c>
      <c r="M27" s="518">
        <f t="shared" si="11"/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508">
        <v>46334014.906658441</v>
      </c>
      <c r="E28" s="516">
        <v>1412042.5690476194</v>
      </c>
      <c r="F28" s="508">
        <v>44921972.337610818</v>
      </c>
      <c r="G28" s="516">
        <v>7176080.4452867946</v>
      </c>
      <c r="H28" s="510">
        <v>7176080.4452867946</v>
      </c>
      <c r="I28" s="511">
        <f t="shared" si="9"/>
        <v>0</v>
      </c>
      <c r="J28" s="511"/>
      <c r="K28" s="518">
        <f t="shared" si="10"/>
        <v>7176080.4452867946</v>
      </c>
      <c r="L28" s="519">
        <f t="shared" ref="L28" si="16">IF(K28&lt;&gt;0,+G28-K28,0)</f>
        <v>0</v>
      </c>
      <c r="M28" s="518">
        <f t="shared" si="11"/>
        <v>7176080.4452867946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44921972.337610818</v>
      </c>
      <c r="E29" s="522">
        <f>IF(+I14&lt;F28,I14,D29)</f>
        <v>1412042.5690476194</v>
      </c>
      <c r="F29" s="523">
        <f t="shared" ref="F29:F48" si="17">+D29-E29</f>
        <v>43509929.768563196</v>
      </c>
      <c r="G29" s="524">
        <f t="shared" ref="G29:G53" si="18">+I$12*((D29+F29)/2)+E29</f>
        <v>6383865.2530380348</v>
      </c>
      <c r="H29" s="491">
        <f t="shared" ref="H29:H53" si="19">+I$13*((D29+F29)/2)+E29</f>
        <v>6383865.2530380348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43509929.768563196</v>
      </c>
      <c r="E30" s="522">
        <f>IF(+I14&lt;F29,I14,D30)</f>
        <v>1412042.5690476194</v>
      </c>
      <c r="F30" s="523">
        <f t="shared" si="17"/>
        <v>42097887.199515574</v>
      </c>
      <c r="G30" s="524">
        <f t="shared" si="18"/>
        <v>6225089.401601023</v>
      </c>
      <c r="H30" s="491">
        <f t="shared" si="19"/>
        <v>6225089.401601023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42097887.199515574</v>
      </c>
      <c r="E31" s="522">
        <f>IF(+I14&lt;F30,I14,D31)</f>
        <v>1412042.5690476194</v>
      </c>
      <c r="F31" s="523">
        <f t="shared" si="17"/>
        <v>40685844.630467951</v>
      </c>
      <c r="G31" s="524">
        <f t="shared" si="18"/>
        <v>6066313.5501640141</v>
      </c>
      <c r="H31" s="491">
        <f t="shared" si="19"/>
        <v>6066313.5501640141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40685844.630467951</v>
      </c>
      <c r="E32" s="522">
        <f>IF(+I14&lt;F31,I14,D32)</f>
        <v>1412042.5690476194</v>
      </c>
      <c r="F32" s="523">
        <f t="shared" si="17"/>
        <v>39273802.061420329</v>
      </c>
      <c r="G32" s="524">
        <f t="shared" si="18"/>
        <v>5907537.6987270024</v>
      </c>
      <c r="H32" s="491">
        <f t="shared" si="19"/>
        <v>5907537.6987270024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39273802.061420329</v>
      </c>
      <c r="E33" s="522">
        <f>IF(+I14&lt;F32,I14,D33)</f>
        <v>1412042.5690476194</v>
      </c>
      <c r="F33" s="523">
        <f t="shared" si="17"/>
        <v>37861759.492372707</v>
      </c>
      <c r="G33" s="524">
        <f t="shared" si="18"/>
        <v>5748761.8472899925</v>
      </c>
      <c r="H33" s="491">
        <f t="shared" si="19"/>
        <v>5748761.8472899925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37861759.492372707</v>
      </c>
      <c r="E34" s="522">
        <f>IF(+I14&lt;F33,I14,D34)</f>
        <v>1412042.5690476194</v>
      </c>
      <c r="F34" s="523">
        <f t="shared" si="17"/>
        <v>36449716.923325084</v>
      </c>
      <c r="G34" s="524">
        <f t="shared" si="18"/>
        <v>5589985.9958529817</v>
      </c>
      <c r="H34" s="491">
        <f t="shared" si="19"/>
        <v>5589985.9958529817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36449716.923325084</v>
      </c>
      <c r="E35" s="522">
        <f>IF(+I14&lt;F34,I14,D35)</f>
        <v>1412042.5690476194</v>
      </c>
      <c r="F35" s="523">
        <f t="shared" si="17"/>
        <v>35037674.354277462</v>
      </c>
      <c r="G35" s="524">
        <f t="shared" si="18"/>
        <v>5431210.1444159718</v>
      </c>
      <c r="H35" s="491">
        <f t="shared" si="19"/>
        <v>5431210.1444159718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35037674.354277462</v>
      </c>
      <c r="E36" s="522">
        <f>IF(+I14&lt;F35,I14,D36)</f>
        <v>1412042.5690476194</v>
      </c>
      <c r="F36" s="523">
        <f t="shared" si="17"/>
        <v>33625631.785229839</v>
      </c>
      <c r="G36" s="524">
        <f t="shared" si="18"/>
        <v>5272434.2929789601</v>
      </c>
      <c r="H36" s="491">
        <f t="shared" si="19"/>
        <v>5272434.2929789601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33625631.785229839</v>
      </c>
      <c r="E37" s="522">
        <f>IF(+I14&lt;F36,I14,D37)</f>
        <v>1412042.5690476194</v>
      </c>
      <c r="F37" s="523">
        <f t="shared" si="17"/>
        <v>32213589.216182221</v>
      </c>
      <c r="G37" s="524">
        <f t="shared" si="18"/>
        <v>5113658.4415419502</v>
      </c>
      <c r="H37" s="491">
        <f t="shared" si="19"/>
        <v>5113658.4415419502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32213589.216182221</v>
      </c>
      <c r="E38" s="522">
        <f>IF(+I14&lt;F37,I14,D38)</f>
        <v>1412042.5690476194</v>
      </c>
      <c r="F38" s="523">
        <f t="shared" si="17"/>
        <v>30801546.647134602</v>
      </c>
      <c r="G38" s="524">
        <f t="shared" si="18"/>
        <v>4954882.5901049403</v>
      </c>
      <c r="H38" s="491">
        <f t="shared" si="19"/>
        <v>4954882.5901049403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30801546.647134602</v>
      </c>
      <c r="E39" s="522">
        <f>IF(+I14&lt;F38,I14,D39)</f>
        <v>1412042.5690476194</v>
      </c>
      <c r="F39" s="523">
        <f t="shared" si="17"/>
        <v>29389504.078086983</v>
      </c>
      <c r="G39" s="524">
        <f t="shared" si="18"/>
        <v>4796106.7386679305</v>
      </c>
      <c r="H39" s="491">
        <f t="shared" si="19"/>
        <v>4796106.7386679305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29389504.078086983</v>
      </c>
      <c r="E40" s="522">
        <f>IF(+I14&lt;F39,I14,D40)</f>
        <v>1412042.5690476194</v>
      </c>
      <c r="F40" s="523">
        <f t="shared" si="17"/>
        <v>27977461.509039365</v>
      </c>
      <c r="G40" s="524">
        <f t="shared" si="18"/>
        <v>4637330.8872309197</v>
      </c>
      <c r="H40" s="491">
        <f t="shared" si="19"/>
        <v>4637330.8872309197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27977461.509039365</v>
      </c>
      <c r="E41" s="522">
        <f>IF(+I14&lt;F40,I14,D41)</f>
        <v>1412042.5690476194</v>
      </c>
      <c r="F41" s="523">
        <f t="shared" si="17"/>
        <v>26565418.939991746</v>
      </c>
      <c r="G41" s="524">
        <f t="shared" si="18"/>
        <v>4478555.0357939107</v>
      </c>
      <c r="H41" s="491">
        <f t="shared" si="19"/>
        <v>4478555.0357939107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26565418.939991746</v>
      </c>
      <c r="E42" s="522">
        <f>IF(+I14&lt;F41,I14,D42)</f>
        <v>1412042.5690476194</v>
      </c>
      <c r="F42" s="523">
        <f t="shared" si="17"/>
        <v>25153376.370944127</v>
      </c>
      <c r="G42" s="524">
        <f t="shared" si="18"/>
        <v>4319779.1843568999</v>
      </c>
      <c r="H42" s="491">
        <f t="shared" si="19"/>
        <v>4319779.1843568999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25153376.370944127</v>
      </c>
      <c r="E43" s="522">
        <f>IF(+I14&lt;F42,I14,D43)</f>
        <v>1412042.5690476194</v>
      </c>
      <c r="F43" s="523">
        <f t="shared" si="17"/>
        <v>23741333.801896509</v>
      </c>
      <c r="G43" s="524">
        <f t="shared" si="18"/>
        <v>4161003.3329198901</v>
      </c>
      <c r="H43" s="491">
        <f t="shared" si="19"/>
        <v>4161003.3329198901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23741333.801896509</v>
      </c>
      <c r="E44" s="522">
        <f>IF(+I14&lt;F43,I14,D44)</f>
        <v>1412042.5690476194</v>
      </c>
      <c r="F44" s="523">
        <f t="shared" si="17"/>
        <v>22329291.23284889</v>
      </c>
      <c r="G44" s="524">
        <f t="shared" si="18"/>
        <v>4002227.4814828793</v>
      </c>
      <c r="H44" s="491">
        <f t="shared" si="19"/>
        <v>4002227.4814828793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22329291.23284889</v>
      </c>
      <c r="E45" s="522">
        <f>IF(+I14&lt;F44,I14,D45)</f>
        <v>1412042.5690476194</v>
      </c>
      <c r="F45" s="523">
        <f t="shared" si="17"/>
        <v>20917248.663801271</v>
      </c>
      <c r="G45" s="524">
        <f t="shared" si="18"/>
        <v>3843451.6300458703</v>
      </c>
      <c r="H45" s="491">
        <f t="shared" si="19"/>
        <v>3843451.6300458703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20917248.663801271</v>
      </c>
      <c r="E46" s="522">
        <f>IF(+I14&lt;F45,I14,D46)</f>
        <v>1412042.5690476194</v>
      </c>
      <c r="F46" s="523">
        <f t="shared" si="17"/>
        <v>19505206.094753653</v>
      </c>
      <c r="G46" s="524">
        <f t="shared" si="18"/>
        <v>3684675.7786088595</v>
      </c>
      <c r="H46" s="491">
        <f t="shared" si="19"/>
        <v>3684675.7786088595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19505206.094753653</v>
      </c>
      <c r="E47" s="522">
        <f>IF(+I14&lt;F46,I14,D47)</f>
        <v>1412042.5690476194</v>
      </c>
      <c r="F47" s="523">
        <f t="shared" si="17"/>
        <v>18093163.525706034</v>
      </c>
      <c r="G47" s="524">
        <f t="shared" si="18"/>
        <v>3525899.9271718496</v>
      </c>
      <c r="H47" s="491">
        <f t="shared" si="19"/>
        <v>3525899.9271718496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18093163.525706034</v>
      </c>
      <c r="E48" s="522">
        <f>IF(+I14&lt;F47,I14,D48)</f>
        <v>1412042.5690476194</v>
      </c>
      <c r="F48" s="523">
        <f t="shared" si="17"/>
        <v>16681120.956658415</v>
      </c>
      <c r="G48" s="524">
        <f t="shared" si="18"/>
        <v>3367124.0757348393</v>
      </c>
      <c r="H48" s="491">
        <f t="shared" si="19"/>
        <v>3367124.0757348393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16681120.956658415</v>
      </c>
      <c r="E49" s="522">
        <f>IF(+I14&lt;F48,I14,D49)</f>
        <v>1412042.5690476194</v>
      </c>
      <c r="F49" s="523">
        <f t="shared" ref="F49:F72" si="20">+D49-E49</f>
        <v>15269078.387610797</v>
      </c>
      <c r="G49" s="524">
        <f t="shared" si="18"/>
        <v>3208348.2242978294</v>
      </c>
      <c r="H49" s="491">
        <f t="shared" si="19"/>
        <v>3208348.2242978294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15269078.387610797</v>
      </c>
      <c r="E50" s="522">
        <f>IF(+I14&lt;F49,I14,D50)</f>
        <v>1412042.5690476194</v>
      </c>
      <c r="F50" s="523">
        <f t="shared" si="20"/>
        <v>13857035.818563178</v>
      </c>
      <c r="G50" s="524">
        <f t="shared" si="18"/>
        <v>3049572.3728608191</v>
      </c>
      <c r="H50" s="491">
        <f t="shared" si="19"/>
        <v>3049572.3728608191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13857035.818563178</v>
      </c>
      <c r="E51" s="522">
        <f>IF(+I14&lt;F50,I14,D51)</f>
        <v>1412042.5690476194</v>
      </c>
      <c r="F51" s="523">
        <f t="shared" si="20"/>
        <v>12444993.24951556</v>
      </c>
      <c r="G51" s="524">
        <f t="shared" si="18"/>
        <v>2890796.5214238092</v>
      </c>
      <c r="H51" s="491">
        <f t="shared" si="19"/>
        <v>2890796.5214238092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12444993.24951556</v>
      </c>
      <c r="E52" s="522">
        <f>IF(+I14&lt;F51,I14,D52)</f>
        <v>1412042.5690476194</v>
      </c>
      <c r="F52" s="523">
        <f t="shared" si="20"/>
        <v>11032950.680467941</v>
      </c>
      <c r="G52" s="524">
        <f t="shared" si="18"/>
        <v>2732020.6699867994</v>
      </c>
      <c r="H52" s="491">
        <f t="shared" si="19"/>
        <v>2732020.6699867994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11032950.680467941</v>
      </c>
      <c r="E53" s="522">
        <f>IF(+I14&lt;F52,I14,D53)</f>
        <v>1412042.5690476194</v>
      </c>
      <c r="F53" s="523">
        <f t="shared" si="20"/>
        <v>9620908.1114203222</v>
      </c>
      <c r="G53" s="524">
        <f t="shared" si="18"/>
        <v>2573244.818549789</v>
      </c>
      <c r="H53" s="491">
        <f t="shared" si="19"/>
        <v>2573244.818549789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9620908.1114203222</v>
      </c>
      <c r="E54" s="522">
        <f>IF(+I14&lt;F53,I14,D54)</f>
        <v>1412042.5690476194</v>
      </c>
      <c r="F54" s="523">
        <f t="shared" si="20"/>
        <v>8208865.5423727026</v>
      </c>
      <c r="G54" s="524">
        <f t="shared" ref="G54:G72" si="26">+I$12*((D54+F54)/2)+E54</f>
        <v>2414468.9671127792</v>
      </c>
      <c r="H54" s="491">
        <f t="shared" ref="H54:H72" si="27">+I$13*((D54+F54)/2)+E54</f>
        <v>2414468.9671127792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8208865.5423727026</v>
      </c>
      <c r="E55" s="522">
        <f>IF(+I14&lt;F54,I14,D55)</f>
        <v>1412042.5690476194</v>
      </c>
      <c r="F55" s="523">
        <f t="shared" si="20"/>
        <v>6796822.973325083</v>
      </c>
      <c r="G55" s="524">
        <f t="shared" si="26"/>
        <v>2255693.1156757688</v>
      </c>
      <c r="H55" s="491">
        <f t="shared" si="27"/>
        <v>2255693.1156757688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6796822.973325083</v>
      </c>
      <c r="E56" s="522">
        <f>IF(+I14&lt;F55,I14,D56)</f>
        <v>1412042.5690476194</v>
      </c>
      <c r="F56" s="523">
        <f t="shared" si="20"/>
        <v>5384780.4042774634</v>
      </c>
      <c r="G56" s="524">
        <f t="shared" si="26"/>
        <v>2096917.2642387587</v>
      </c>
      <c r="H56" s="491">
        <f t="shared" si="27"/>
        <v>2096917.2642387587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5384780.4042774634</v>
      </c>
      <c r="E57" s="522">
        <f>IF(+I14&lt;F56,I14,D57)</f>
        <v>1412042.5690476194</v>
      </c>
      <c r="F57" s="523">
        <f t="shared" si="20"/>
        <v>3972737.8352298439</v>
      </c>
      <c r="G57" s="524">
        <f t="shared" si="26"/>
        <v>1938141.4128017484</v>
      </c>
      <c r="H57" s="491">
        <f t="shared" si="27"/>
        <v>1938141.4128017484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3972737.8352298439</v>
      </c>
      <c r="E58" s="522">
        <f>IF(+I14&lt;F57,I14,D58)</f>
        <v>1412042.5690476194</v>
      </c>
      <c r="F58" s="523">
        <f t="shared" si="20"/>
        <v>2560695.2661822243</v>
      </c>
      <c r="G58" s="524">
        <f t="shared" si="26"/>
        <v>1779365.5613647383</v>
      </c>
      <c r="H58" s="491">
        <f t="shared" si="27"/>
        <v>1779365.5613647383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2560695.2661822243</v>
      </c>
      <c r="E59" s="522">
        <f>IF(+I14&lt;F58,I14,D59)</f>
        <v>1412042.5690476194</v>
      </c>
      <c r="F59" s="523">
        <f t="shared" si="20"/>
        <v>1148652.6971346049</v>
      </c>
      <c r="G59" s="524">
        <f t="shared" si="26"/>
        <v>1620589.7099277282</v>
      </c>
      <c r="H59" s="491">
        <f t="shared" si="27"/>
        <v>1620589.7099277282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1148652.6971346049</v>
      </c>
      <c r="E60" s="522">
        <f>IF(+I14&lt;F59,I14,D60)</f>
        <v>1148652.6971346049</v>
      </c>
      <c r="F60" s="523">
        <f t="shared" si="20"/>
        <v>0</v>
      </c>
      <c r="G60" s="524">
        <f t="shared" si="26"/>
        <v>1213232.3047154068</v>
      </c>
      <c r="H60" s="491">
        <f t="shared" si="27"/>
        <v>1213232.3047154068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6"/>
        <v>0</v>
      </c>
      <c r="H61" s="491">
        <f t="shared" si="27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6"/>
        <v>0</v>
      </c>
      <c r="H62" s="491">
        <f t="shared" si="27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6"/>
        <v>0</v>
      </c>
      <c r="H63" s="491">
        <f t="shared" si="27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6"/>
        <v>0</v>
      </c>
      <c r="H64" s="491">
        <f t="shared" si="27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6"/>
        <v>0</v>
      </c>
      <c r="H65" s="491">
        <f t="shared" si="27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6"/>
        <v>0</v>
      </c>
      <c r="H66" s="491">
        <f t="shared" si="27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6"/>
        <v>0</v>
      </c>
      <c r="H67" s="491">
        <f t="shared" si="27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6"/>
        <v>0</v>
      </c>
      <c r="H68" s="491">
        <f t="shared" si="27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6"/>
        <v>0</v>
      </c>
      <c r="H69" s="491">
        <f t="shared" si="27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6"/>
        <v>0</v>
      </c>
      <c r="H70" s="491">
        <f t="shared" si="27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6"/>
        <v>0</v>
      </c>
      <c r="H71" s="491">
        <f t="shared" si="27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6"/>
        <v>0</v>
      </c>
      <c r="H72" s="471">
        <f t="shared" si="27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59305787.900000043</v>
      </c>
      <c r="F73" s="375"/>
      <c r="G73" s="375">
        <f>SUM(G17:G72)</f>
        <v>204487893.2064783</v>
      </c>
      <c r="H73" s="375">
        <f>SUM(H17:H72)</f>
        <v>204487893.2064783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7176080.4452867946</v>
      </c>
      <c r="N87" s="546">
        <f>IF(J92&lt;D11,0,VLOOKUP(J92,C17:O72,11))</f>
        <v>7176080.4452867946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6991771.5995218614</v>
      </c>
      <c r="N88" s="550">
        <f>IF(J92&lt;D11,0,VLOOKUP(J92,C99:P154,7))</f>
        <v>6991771.5995218614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-184308.84576493315</v>
      </c>
      <c r="N89" s="555">
        <f>+N88-N87</f>
        <v>-184308.84576493315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59305787.900000013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7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668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1347858.8159090912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8">+I99-H99</f>
        <v>0</v>
      </c>
      <c r="K99" s="514"/>
      <c r="L99" s="512">
        <f t="shared" ref="L99:L104" si="29">H99</f>
        <v>347040.94031483348</v>
      </c>
      <c r="M99" s="597">
        <f t="shared" ref="M99:M130" si="30">IF(L99&lt;&gt;0,+H99-L99,0)</f>
        <v>0</v>
      </c>
      <c r="N99" s="512">
        <f t="shared" ref="N99:N104" si="31">I99</f>
        <v>347040.94031483348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 t="shared" ref="B100:B131" si="34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9"/>
        <v>1407885.0103828101</v>
      </c>
      <c r="M100" s="519">
        <f t="shared" ref="M100:M105" si="35">IF(L100&lt;&gt;0,+H100-L100,0)</f>
        <v>0</v>
      </c>
      <c r="N100" s="518">
        <f t="shared" si="31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4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9"/>
        <v>9145377.6421220824</v>
      </c>
      <c r="M101" s="519">
        <f t="shared" si="35"/>
        <v>0</v>
      </c>
      <c r="N101" s="518">
        <f t="shared" si="31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8"/>
        <v>0</v>
      </c>
      <c r="K102" s="514"/>
      <c r="L102" s="518">
        <f t="shared" si="29"/>
        <v>8734925.0443726294</v>
      </c>
      <c r="M102" s="519">
        <f t="shared" si="35"/>
        <v>0</v>
      </c>
      <c r="N102" s="518">
        <f t="shared" si="31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8"/>
        <v>0</v>
      </c>
      <c r="K103" s="514"/>
      <c r="L103" s="518">
        <f t="shared" si="29"/>
        <v>8435983.0947099216</v>
      </c>
      <c r="M103" s="519">
        <f t="shared" si="35"/>
        <v>0</v>
      </c>
      <c r="N103" s="518">
        <f t="shared" si="31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8"/>
        <v>0</v>
      </c>
      <c r="K104" s="514"/>
      <c r="L104" s="518">
        <f t="shared" si="29"/>
        <v>7994757.3762234207</v>
      </c>
      <c r="M104" s="519">
        <f t="shared" si="35"/>
        <v>0</v>
      </c>
      <c r="N104" s="518">
        <f t="shared" si="31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8"/>
        <v>0</v>
      </c>
      <c r="K105" s="514"/>
      <c r="L105" s="518">
        <f t="shared" ref="L105" si="36">H105</f>
        <v>6985790.362479778</v>
      </c>
      <c r="M105" s="519">
        <f t="shared" si="35"/>
        <v>0</v>
      </c>
      <c r="N105" s="518">
        <f t="shared" ref="N105" si="37">I105</f>
        <v>6985790.362479778</v>
      </c>
      <c r="O105" s="514">
        <f t="shared" si="32"/>
        <v>0</v>
      </c>
      <c r="P105" s="514">
        <f t="shared" si="33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8"/>
        <v>0</v>
      </c>
      <c r="K106" s="514"/>
      <c r="L106" s="518">
        <f t="shared" ref="L106" si="38">H106</f>
        <v>6879353.0244559515</v>
      </c>
      <c r="M106" s="519">
        <f t="shared" ref="M106" si="39">IF(L106&lt;&gt;0,+H106-L106,0)</f>
        <v>0</v>
      </c>
      <c r="N106" s="518">
        <f t="shared" ref="N106" si="40">I106</f>
        <v>6879353.0244559515</v>
      </c>
      <c r="O106" s="514">
        <f t="shared" si="32"/>
        <v>0</v>
      </c>
      <c r="P106" s="514">
        <f t="shared" si="33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28"/>
        <v>0</v>
      </c>
      <c r="K107" s="514"/>
      <c r="L107" s="518">
        <f t="shared" ref="L107" si="41">H107</f>
        <v>6789460.9103591554</v>
      </c>
      <c r="M107" s="519">
        <f t="shared" ref="M107" si="42">IF(L107&lt;&gt;0,+H107-L107,0)</f>
        <v>0</v>
      </c>
      <c r="N107" s="518">
        <f t="shared" ref="N107" si="43">I107</f>
        <v>6789460.9103591554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2021</v>
      </c>
      <c r="D108" s="508">
        <v>49282142.321766324</v>
      </c>
      <c r="E108" s="516">
        <v>1446482.6341463414</v>
      </c>
      <c r="F108" s="515">
        <v>47835659.687619984</v>
      </c>
      <c r="G108" s="515">
        <v>48558901.004693151</v>
      </c>
      <c r="H108" s="575">
        <v>6958608.7151588602</v>
      </c>
      <c r="I108" s="576">
        <v>6958608.7151588602</v>
      </c>
      <c r="J108" s="514">
        <f t="shared" si="28"/>
        <v>0</v>
      </c>
      <c r="K108" s="514"/>
      <c r="L108" s="518">
        <f t="shared" ref="L108" si="44">H108</f>
        <v>6958608.7151588602</v>
      </c>
      <c r="M108" s="519">
        <f t="shared" ref="M108" si="45">IF(L108&lt;&gt;0,+H108-L108,0)</f>
        <v>0</v>
      </c>
      <c r="N108" s="518">
        <f t="shared" ref="N108" si="46">I108</f>
        <v>6958608.7151588602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2022</v>
      </c>
      <c r="D109" s="508">
        <v>47835659.687619984</v>
      </c>
      <c r="E109" s="516">
        <v>1412042.5714285714</v>
      </c>
      <c r="F109" s="515">
        <v>46423617.11619141</v>
      </c>
      <c r="G109" s="515">
        <v>47129638.401905701</v>
      </c>
      <c r="H109" s="575">
        <v>6947788.241485199</v>
      </c>
      <c r="I109" s="576">
        <v>6947788.241485199</v>
      </c>
      <c r="J109" s="514">
        <f t="shared" si="28"/>
        <v>0</v>
      </c>
      <c r="K109" s="514"/>
      <c r="L109" s="518">
        <f t="shared" ref="L109" si="47">H109</f>
        <v>6947788.241485199</v>
      </c>
      <c r="M109" s="519">
        <f t="shared" ref="M109" si="48">IF(L109&lt;&gt;0,+H109-L109,0)</f>
        <v>0</v>
      </c>
      <c r="N109" s="518">
        <f t="shared" ref="N109" si="49">I109</f>
        <v>6947788.241485199</v>
      </c>
      <c r="O109" s="514">
        <f t="shared" ref="O109" si="50">IF(N109&lt;&gt;0,+I109-N109,0)</f>
        <v>0</v>
      </c>
      <c r="P109" s="514">
        <f t="shared" ref="P109" si="51">+O109-M109</f>
        <v>0</v>
      </c>
      <c r="Q109" s="269"/>
    </row>
    <row r="110" spans="1:17" ht="12.5">
      <c r="B110" s="195" t="str">
        <f t="shared" si="34"/>
        <v>IU</v>
      </c>
      <c r="C110" s="507">
        <f>IF(D93="","-",+C109+1)</f>
        <v>2023</v>
      </c>
      <c r="D110" s="374">
        <f>IF(F109+SUM(E$99:E109)=D$92,F109,D$92-SUM(E$99:E109))</f>
        <v>46423617.016191438</v>
      </c>
      <c r="E110" s="522">
        <f>IF(+J96&lt;F109,J96,D110)</f>
        <v>1347858.8159090912</v>
      </c>
      <c r="F110" s="523">
        <f t="shared" ref="F110:F131" si="52">+D110-E110</f>
        <v>45075758.20028235</v>
      </c>
      <c r="G110" s="523">
        <f t="shared" ref="G110:G130" si="53">+(F110+D110)/2</f>
        <v>45749687.608236894</v>
      </c>
      <c r="H110" s="526">
        <f t="shared" ref="H110:H130" si="54">+J$94*G110+E110</f>
        <v>6991771.5995218614</v>
      </c>
      <c r="I110" s="577">
        <f t="shared" ref="I110:I130" si="55">+J$95*G110+E110</f>
        <v>6991771.5995218614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2024</v>
      </c>
      <c r="D111" s="374">
        <f>IF(F110+SUM(E$99:E110)=D$92,F110,D$92-SUM(E$99:E110))</f>
        <v>45075758.20028235</v>
      </c>
      <c r="E111" s="522">
        <f>IF(+J96&lt;F110,J96,D111)</f>
        <v>1347858.8159090912</v>
      </c>
      <c r="F111" s="523">
        <f t="shared" si="52"/>
        <v>43727899.384373263</v>
      </c>
      <c r="G111" s="523">
        <f t="shared" si="53"/>
        <v>44401828.792327806</v>
      </c>
      <c r="H111" s="526">
        <f t="shared" si="54"/>
        <v>6825492.9209272377</v>
      </c>
      <c r="I111" s="577">
        <f t="shared" si="55"/>
        <v>6825492.9209272377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2025</v>
      </c>
      <c r="D112" s="374">
        <f>IF(F111+SUM(E$99:E111)=D$92,F111,D$92-SUM(E$99:E111))</f>
        <v>43727899.384373263</v>
      </c>
      <c r="E112" s="522">
        <f>IF(+J96&lt;F111,J96,D112)</f>
        <v>1347858.8159090912</v>
      </c>
      <c r="F112" s="523">
        <f t="shared" si="52"/>
        <v>42380040.568464175</v>
      </c>
      <c r="G112" s="523">
        <f t="shared" si="53"/>
        <v>43053969.976418719</v>
      </c>
      <c r="H112" s="526">
        <f t="shared" si="54"/>
        <v>6659214.2423326131</v>
      </c>
      <c r="I112" s="577">
        <f t="shared" si="55"/>
        <v>6659214.2423326131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2026</v>
      </c>
      <c r="D113" s="374">
        <f>IF(F112+SUM(E$99:E112)=D$92,F112,D$92-SUM(E$99:E112))</f>
        <v>42380040.568464175</v>
      </c>
      <c r="E113" s="522">
        <f>IF(+J96&lt;F112,J96,D113)</f>
        <v>1347858.8159090912</v>
      </c>
      <c r="F113" s="523">
        <f t="shared" si="52"/>
        <v>41032181.752555087</v>
      </c>
      <c r="G113" s="523">
        <f t="shared" si="53"/>
        <v>41706111.160509631</v>
      </c>
      <c r="H113" s="526">
        <f t="shared" si="54"/>
        <v>6492935.5637379894</v>
      </c>
      <c r="I113" s="577">
        <f t="shared" si="55"/>
        <v>6492935.5637379894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2027</v>
      </c>
      <c r="D114" s="374">
        <f>IF(F113+SUM(E$99:E113)=D$92,F113,D$92-SUM(E$99:E113))</f>
        <v>41032181.752555087</v>
      </c>
      <c r="E114" s="522">
        <f>IF(+J96&lt;F113,J96,D114)</f>
        <v>1347858.8159090912</v>
      </c>
      <c r="F114" s="523">
        <f t="shared" si="52"/>
        <v>39684322.936646</v>
      </c>
      <c r="G114" s="523">
        <f t="shared" si="53"/>
        <v>40358252.344600543</v>
      </c>
      <c r="H114" s="526">
        <f t="shared" si="54"/>
        <v>6326656.8851433657</v>
      </c>
      <c r="I114" s="577">
        <f t="shared" si="55"/>
        <v>6326656.8851433657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2028</v>
      </c>
      <c r="D115" s="374">
        <f>IF(F114+SUM(E$99:E114)=D$92,F114,D$92-SUM(E$99:E114))</f>
        <v>39684322.936646</v>
      </c>
      <c r="E115" s="522">
        <f>IF(+J96&lt;F114,J96,D115)</f>
        <v>1347858.8159090912</v>
      </c>
      <c r="F115" s="523">
        <f t="shared" si="52"/>
        <v>38336464.120736912</v>
      </c>
      <c r="G115" s="523">
        <f t="shared" si="53"/>
        <v>39010393.528691456</v>
      </c>
      <c r="H115" s="526">
        <f t="shared" si="54"/>
        <v>6160378.206548742</v>
      </c>
      <c r="I115" s="577">
        <f t="shared" si="55"/>
        <v>6160378.206548742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2029</v>
      </c>
      <c r="D116" s="374">
        <f>IF(F115+SUM(E$99:E115)=D$92,F115,D$92-SUM(E$99:E115))</f>
        <v>38336464.120736912</v>
      </c>
      <c r="E116" s="522">
        <f>IF(+J96&lt;F115,J96,D116)</f>
        <v>1347858.8159090912</v>
      </c>
      <c r="F116" s="523">
        <f t="shared" si="52"/>
        <v>36988605.304827824</v>
      </c>
      <c r="G116" s="523">
        <f t="shared" si="53"/>
        <v>37662534.712782368</v>
      </c>
      <c r="H116" s="526">
        <f t="shared" si="54"/>
        <v>5994099.5279541174</v>
      </c>
      <c r="I116" s="577">
        <f t="shared" si="55"/>
        <v>5994099.5279541174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2030</v>
      </c>
      <c r="D117" s="374">
        <f>IF(F116+SUM(E$99:E116)=D$92,F116,D$92-SUM(E$99:E116))</f>
        <v>36988605.304827824</v>
      </c>
      <c r="E117" s="522">
        <f>IF(+J96&lt;F116,J96,D117)</f>
        <v>1347858.8159090912</v>
      </c>
      <c r="F117" s="523">
        <f t="shared" si="52"/>
        <v>35640746.488918737</v>
      </c>
      <c r="G117" s="523">
        <f t="shared" si="53"/>
        <v>36314675.89687328</v>
      </c>
      <c r="H117" s="526">
        <f t="shared" si="54"/>
        <v>5827820.8493594937</v>
      </c>
      <c r="I117" s="577">
        <f t="shared" si="55"/>
        <v>5827820.8493594937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2031</v>
      </c>
      <c r="D118" s="374">
        <f>IF(F117+SUM(E$99:E117)=D$92,F117,D$92-SUM(E$99:E117))</f>
        <v>35640746.488918737</v>
      </c>
      <c r="E118" s="522">
        <f>IF(+J96&lt;F117,J96,D118)</f>
        <v>1347858.8159090912</v>
      </c>
      <c r="F118" s="523">
        <f t="shared" si="52"/>
        <v>34292887.673009649</v>
      </c>
      <c r="G118" s="523">
        <f t="shared" si="53"/>
        <v>34966817.080964193</v>
      </c>
      <c r="H118" s="526">
        <f t="shared" si="54"/>
        <v>5661542.17076487</v>
      </c>
      <c r="I118" s="577">
        <f t="shared" si="55"/>
        <v>5661542.17076487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2032</v>
      </c>
      <c r="D119" s="374">
        <f>IF(F118+SUM(E$99:E118)=D$92,F118,D$92-SUM(E$99:E118))</f>
        <v>34292887.673009619</v>
      </c>
      <c r="E119" s="522">
        <f>IF(+J96&lt;F118,J96,D119)</f>
        <v>1347858.8159090912</v>
      </c>
      <c r="F119" s="523">
        <f t="shared" si="52"/>
        <v>32945028.857100528</v>
      </c>
      <c r="G119" s="523">
        <f t="shared" si="53"/>
        <v>33618958.265055075</v>
      </c>
      <c r="H119" s="526">
        <f t="shared" si="54"/>
        <v>5495263.4921702426</v>
      </c>
      <c r="I119" s="577">
        <f t="shared" si="55"/>
        <v>5495263.4921702426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2033</v>
      </c>
      <c r="D120" s="374">
        <f>IF(F119+SUM(E$99:E119)=D$92,F119,D$92-SUM(E$99:E119))</f>
        <v>32945028.857100528</v>
      </c>
      <c r="E120" s="522">
        <f>IF(+J96&lt;F119,J96,D120)</f>
        <v>1347858.8159090912</v>
      </c>
      <c r="F120" s="523">
        <f t="shared" si="52"/>
        <v>31597170.041191436</v>
      </c>
      <c r="G120" s="523">
        <f t="shared" si="53"/>
        <v>32271099.44914598</v>
      </c>
      <c r="H120" s="526">
        <f t="shared" si="54"/>
        <v>5328984.813575617</v>
      </c>
      <c r="I120" s="577">
        <f t="shared" si="55"/>
        <v>5328984.813575617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2034</v>
      </c>
      <c r="D121" s="374">
        <f>IF(F120+SUM(E$99:E120)=D$92,F120,D$92-SUM(E$99:E120))</f>
        <v>31597170.041191436</v>
      </c>
      <c r="E121" s="522">
        <f>IF(+J96&lt;F120,J96,D121)</f>
        <v>1347858.8159090912</v>
      </c>
      <c r="F121" s="523">
        <f t="shared" si="52"/>
        <v>30249311.225282345</v>
      </c>
      <c r="G121" s="523">
        <f t="shared" si="53"/>
        <v>30923240.633236893</v>
      </c>
      <c r="H121" s="526">
        <f t="shared" si="54"/>
        <v>5162706.1349809933</v>
      </c>
      <c r="I121" s="577">
        <f t="shared" si="55"/>
        <v>5162706.1349809933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2035</v>
      </c>
      <c r="D122" s="374">
        <f>IF(F121+SUM(E$99:E121)=D$92,F121,D$92-SUM(E$99:E121))</f>
        <v>30249311.225282345</v>
      </c>
      <c r="E122" s="522">
        <f>IF(+J96&lt;F121,J96,D122)</f>
        <v>1347858.8159090912</v>
      </c>
      <c r="F122" s="523">
        <f t="shared" si="52"/>
        <v>28901452.409373254</v>
      </c>
      <c r="G122" s="523">
        <f t="shared" si="53"/>
        <v>29575381.817327797</v>
      </c>
      <c r="H122" s="526">
        <f t="shared" si="54"/>
        <v>4996427.4563863687</v>
      </c>
      <c r="I122" s="577">
        <f t="shared" si="55"/>
        <v>4996427.4563863687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2036</v>
      </c>
      <c r="D123" s="374">
        <f>IF(F122+SUM(E$99:E122)=D$92,F122,D$92-SUM(E$99:E122))</f>
        <v>28901452.409373254</v>
      </c>
      <c r="E123" s="522">
        <f>IF(+J96&lt;F122,J96,D123)</f>
        <v>1347858.8159090912</v>
      </c>
      <c r="F123" s="523">
        <f t="shared" si="52"/>
        <v>27553593.593464162</v>
      </c>
      <c r="G123" s="523">
        <f t="shared" si="53"/>
        <v>28227523.00141871</v>
      </c>
      <c r="H123" s="526">
        <f t="shared" si="54"/>
        <v>4830148.777791745</v>
      </c>
      <c r="I123" s="577">
        <f t="shared" si="55"/>
        <v>4830148.777791745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2037</v>
      </c>
      <c r="D124" s="374">
        <f>IF(F123+SUM(E$99:E123)=D$92,F123,D$92-SUM(E$99:E123))</f>
        <v>27553593.593464162</v>
      </c>
      <c r="E124" s="522">
        <f>IF(+J96&lt;F123,J96,D124)</f>
        <v>1347858.8159090912</v>
      </c>
      <c r="F124" s="523">
        <f t="shared" si="52"/>
        <v>26205734.777555071</v>
      </c>
      <c r="G124" s="523">
        <f t="shared" si="53"/>
        <v>26879664.185509615</v>
      </c>
      <c r="H124" s="526">
        <f t="shared" si="54"/>
        <v>4663870.0991971195</v>
      </c>
      <c r="I124" s="577">
        <f t="shared" si="55"/>
        <v>4663870.0991971195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2038</v>
      </c>
      <c r="D125" s="374">
        <f>IF(F124+SUM(E$99:E124)=D$92,F124,D$92-SUM(E$99:E124))</f>
        <v>26205734.777555071</v>
      </c>
      <c r="E125" s="522">
        <f>IF(+J96&lt;F124,J96,D125)</f>
        <v>1347858.8159090912</v>
      </c>
      <c r="F125" s="523">
        <f t="shared" si="52"/>
        <v>24857875.961645979</v>
      </c>
      <c r="G125" s="523">
        <f t="shared" si="53"/>
        <v>25531805.369600527</v>
      </c>
      <c r="H125" s="526">
        <f t="shared" si="54"/>
        <v>4497591.4206024958</v>
      </c>
      <c r="I125" s="577">
        <f t="shared" si="55"/>
        <v>4497591.4206024958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2039</v>
      </c>
      <c r="D126" s="374">
        <f>IF(F125+SUM(E$99:E125)=D$92,F125,D$92-SUM(E$99:E125))</f>
        <v>24857875.961645979</v>
      </c>
      <c r="E126" s="522">
        <f>IF(+J96&lt;F125,J96,D126)</f>
        <v>1347858.8159090912</v>
      </c>
      <c r="F126" s="523">
        <f t="shared" si="52"/>
        <v>23510017.145736888</v>
      </c>
      <c r="G126" s="523">
        <f t="shared" si="53"/>
        <v>24183946.553691432</v>
      </c>
      <c r="H126" s="526">
        <f t="shared" si="54"/>
        <v>4331312.7420078712</v>
      </c>
      <c r="I126" s="577">
        <f t="shared" si="55"/>
        <v>4331312.7420078712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2040</v>
      </c>
      <c r="D127" s="374">
        <f>IF(F126+SUM(E$99:E126)=D$92,F126,D$92-SUM(E$99:E126))</f>
        <v>23510017.145736888</v>
      </c>
      <c r="E127" s="522">
        <f>IF(+J96&lt;F126,J96,D127)</f>
        <v>1347858.8159090912</v>
      </c>
      <c r="F127" s="523">
        <f t="shared" si="52"/>
        <v>22162158.329827797</v>
      </c>
      <c r="G127" s="523">
        <f t="shared" si="53"/>
        <v>22836087.737782344</v>
      </c>
      <c r="H127" s="526">
        <f t="shared" si="54"/>
        <v>4165034.0634132475</v>
      </c>
      <c r="I127" s="577">
        <f t="shared" si="55"/>
        <v>4165034.0634132475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2041</v>
      </c>
      <c r="D128" s="374">
        <f>IF(F127+SUM(E$99:E127)=D$92,F127,D$92-SUM(E$99:E127))</f>
        <v>22162158.329827797</v>
      </c>
      <c r="E128" s="522">
        <f>IF(+J96&lt;F127,J96,D128)</f>
        <v>1347858.8159090912</v>
      </c>
      <c r="F128" s="523">
        <f t="shared" si="52"/>
        <v>20814299.513918705</v>
      </c>
      <c r="G128" s="523">
        <f t="shared" si="53"/>
        <v>21488228.921873249</v>
      </c>
      <c r="H128" s="526">
        <f t="shared" si="54"/>
        <v>3998755.3848186219</v>
      </c>
      <c r="I128" s="577">
        <f t="shared" si="55"/>
        <v>3998755.3848186219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2042</v>
      </c>
      <c r="D129" s="374">
        <f>IF(F128+SUM(E$99:E128)=D$92,F128,D$92-SUM(E$99:E128))</f>
        <v>20814299.513918705</v>
      </c>
      <c r="E129" s="522">
        <f>IF(+J96&lt;F128,J96,D129)</f>
        <v>1347858.8159090912</v>
      </c>
      <c r="F129" s="523">
        <f t="shared" si="52"/>
        <v>19466440.698009614</v>
      </c>
      <c r="G129" s="523">
        <f t="shared" si="53"/>
        <v>20140370.105964161</v>
      </c>
      <c r="H129" s="526">
        <f t="shared" si="54"/>
        <v>3832476.7062239982</v>
      </c>
      <c r="I129" s="577">
        <f t="shared" si="55"/>
        <v>3832476.7062239982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2043</v>
      </c>
      <c r="D130" s="374">
        <f>IF(F129+SUM(E$99:E129)=D$92,F129,D$92-SUM(E$99:E129))</f>
        <v>19466440.698009614</v>
      </c>
      <c r="E130" s="522">
        <f>IF(+J96&lt;F129,J96,D130)</f>
        <v>1347858.8159090912</v>
      </c>
      <c r="F130" s="523">
        <f t="shared" si="52"/>
        <v>18118581.882100523</v>
      </c>
      <c r="G130" s="523">
        <f t="shared" si="53"/>
        <v>18792511.290055066</v>
      </c>
      <c r="H130" s="526">
        <f t="shared" si="54"/>
        <v>3666198.0276293736</v>
      </c>
      <c r="I130" s="577">
        <f t="shared" si="55"/>
        <v>3666198.0276293736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2044</v>
      </c>
      <c r="D131" s="374">
        <f>IF(F130+SUM(E$99:E130)=D$92,F130,D$92-SUM(E$99:E130))</f>
        <v>18118581.882100523</v>
      </c>
      <c r="E131" s="522">
        <f>IF(+J96&lt;F130,J96,D131)</f>
        <v>1347858.8159090912</v>
      </c>
      <c r="F131" s="523">
        <f t="shared" si="52"/>
        <v>16770723.066191431</v>
      </c>
      <c r="G131" s="523">
        <f t="shared" ref="G131:G154" si="56">+(F131+D131)/2</f>
        <v>17444652.474145979</v>
      </c>
      <c r="H131" s="526">
        <f t="shared" ref="H131:H154" si="57">+J$94*G131+E131</f>
        <v>3499919.3490347499</v>
      </c>
      <c r="I131" s="577">
        <f t="shared" ref="I131:I154" si="58">+J$95*G131+E131</f>
        <v>3499919.3490347499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ref="B132:B154" si="63">IF(D132=F131,"","IU")</f>
        <v/>
      </c>
      <c r="C132" s="507">
        <f>IF(D93="","-",+C131+1)</f>
        <v>2045</v>
      </c>
      <c r="D132" s="374">
        <f>IF(F131+SUM(E$99:E131)=D$92,F131,D$92-SUM(E$99:E131))</f>
        <v>16770723.066191431</v>
      </c>
      <c r="E132" s="522">
        <f>IF(+J96&lt;F131,J96,D132)</f>
        <v>1347858.8159090912</v>
      </c>
      <c r="F132" s="523">
        <f t="shared" ref="F132:F154" si="64">+D132-E132</f>
        <v>15422864.25028234</v>
      </c>
      <c r="G132" s="523">
        <f t="shared" si="56"/>
        <v>16096793.658236885</v>
      </c>
      <c r="H132" s="526">
        <f t="shared" si="57"/>
        <v>3333640.6704401253</v>
      </c>
      <c r="I132" s="577">
        <f t="shared" si="58"/>
        <v>3333640.6704401253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63"/>
        <v/>
      </c>
      <c r="C133" s="507">
        <f>IF(D93="","-",+C132+1)</f>
        <v>2046</v>
      </c>
      <c r="D133" s="374">
        <f>IF(F132+SUM(E$99:E132)=D$92,F132,D$92-SUM(E$99:E132))</f>
        <v>15422864.25028234</v>
      </c>
      <c r="E133" s="522">
        <f>IF(+J96&lt;F132,J96,D133)</f>
        <v>1347858.8159090912</v>
      </c>
      <c r="F133" s="523">
        <f t="shared" si="64"/>
        <v>14075005.434373248</v>
      </c>
      <c r="G133" s="523">
        <f t="shared" si="56"/>
        <v>14748934.842327794</v>
      </c>
      <c r="H133" s="526">
        <f t="shared" si="57"/>
        <v>3167361.9918455007</v>
      </c>
      <c r="I133" s="577">
        <f t="shared" si="58"/>
        <v>3167361.9918455007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63"/>
        <v/>
      </c>
      <c r="C134" s="507">
        <f>IF(D93="","-",+C133+1)</f>
        <v>2047</v>
      </c>
      <c r="D134" s="374">
        <f>IF(F133+SUM(E$99:E133)=D$92,F133,D$92-SUM(E$99:E133))</f>
        <v>14075005.434373248</v>
      </c>
      <c r="E134" s="522">
        <f>IF(+J96&lt;F133,J96,D134)</f>
        <v>1347858.8159090912</v>
      </c>
      <c r="F134" s="523">
        <f t="shared" si="64"/>
        <v>12727146.618464157</v>
      </c>
      <c r="G134" s="523">
        <f t="shared" si="56"/>
        <v>13401076.026418703</v>
      </c>
      <c r="H134" s="526">
        <f t="shared" si="57"/>
        <v>3001083.313250876</v>
      </c>
      <c r="I134" s="577">
        <f t="shared" si="58"/>
        <v>3001083.313250876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63"/>
        <v/>
      </c>
      <c r="C135" s="507">
        <f>IF(D93="","-",+C134+1)</f>
        <v>2048</v>
      </c>
      <c r="D135" s="374">
        <f>IF(F134+SUM(E$99:E134)=D$92,F134,D$92-SUM(E$99:E134))</f>
        <v>12727146.618464157</v>
      </c>
      <c r="E135" s="522">
        <f>IF(+J96&lt;F134,J96,D135)</f>
        <v>1347858.8159090912</v>
      </c>
      <c r="F135" s="523">
        <f t="shared" si="64"/>
        <v>11379287.802555066</v>
      </c>
      <c r="G135" s="523">
        <f t="shared" si="56"/>
        <v>12053217.210509611</v>
      </c>
      <c r="H135" s="526">
        <f t="shared" si="57"/>
        <v>2834804.6346562519</v>
      </c>
      <c r="I135" s="577">
        <f t="shared" si="58"/>
        <v>2834804.6346562519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63"/>
        <v/>
      </c>
      <c r="C136" s="507">
        <f>IF(D93="","-",+C135+1)</f>
        <v>2049</v>
      </c>
      <c r="D136" s="374">
        <f>IF(F135+SUM(E$99:E135)=D$92,F135,D$92-SUM(E$99:E135))</f>
        <v>11379287.802555066</v>
      </c>
      <c r="E136" s="522">
        <f>IF(+J96&lt;F135,J96,D136)</f>
        <v>1347858.8159090912</v>
      </c>
      <c r="F136" s="523">
        <f t="shared" si="64"/>
        <v>10031428.986645974</v>
      </c>
      <c r="G136" s="523">
        <f t="shared" si="56"/>
        <v>10705358.39460052</v>
      </c>
      <c r="H136" s="526">
        <f t="shared" si="57"/>
        <v>2668525.9560616277</v>
      </c>
      <c r="I136" s="577">
        <f t="shared" si="58"/>
        <v>2668525.9560616277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63"/>
        <v/>
      </c>
      <c r="C137" s="507">
        <f>IF(D93="","-",+C136+1)</f>
        <v>2050</v>
      </c>
      <c r="D137" s="374">
        <f>IF(F136+SUM(E$99:E136)=D$92,F136,D$92-SUM(E$99:E136))</f>
        <v>10031428.986645974</v>
      </c>
      <c r="E137" s="522">
        <f>IF(+J96&lt;F136,J96,D137)</f>
        <v>1347858.8159090912</v>
      </c>
      <c r="F137" s="523">
        <f t="shared" si="64"/>
        <v>8683570.1707368828</v>
      </c>
      <c r="G137" s="523">
        <f t="shared" si="56"/>
        <v>9357499.5786914285</v>
      </c>
      <c r="H137" s="526">
        <f t="shared" si="57"/>
        <v>2502247.2774670031</v>
      </c>
      <c r="I137" s="577">
        <f t="shared" si="58"/>
        <v>2502247.2774670031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63"/>
        <v/>
      </c>
      <c r="C138" s="507">
        <f>IF(D93="","-",+C137+1)</f>
        <v>2051</v>
      </c>
      <c r="D138" s="374">
        <f>IF(F137+SUM(E$99:E137)=D$92,F137,D$92-SUM(E$99:E137))</f>
        <v>8683570.1707368828</v>
      </c>
      <c r="E138" s="522">
        <f>IF(+J96&lt;F137,J96,D138)</f>
        <v>1347858.8159090912</v>
      </c>
      <c r="F138" s="523">
        <f t="shared" si="64"/>
        <v>7335711.3548277915</v>
      </c>
      <c r="G138" s="523">
        <f t="shared" si="56"/>
        <v>8009640.7627823371</v>
      </c>
      <c r="H138" s="526">
        <f t="shared" si="57"/>
        <v>2335968.5988723789</v>
      </c>
      <c r="I138" s="577">
        <f t="shared" si="58"/>
        <v>2335968.5988723789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63"/>
        <v/>
      </c>
      <c r="C139" s="507">
        <f>IF(D93="","-",+C138+1)</f>
        <v>2052</v>
      </c>
      <c r="D139" s="374">
        <f>IF(F138+SUM(E$99:E138)=D$92,F138,D$92-SUM(E$99:E138))</f>
        <v>7335711.3548277915</v>
      </c>
      <c r="E139" s="522">
        <f>IF(+J96&lt;F138,J96,D139)</f>
        <v>1347858.8159090912</v>
      </c>
      <c r="F139" s="523">
        <f t="shared" si="64"/>
        <v>5987852.5389187001</v>
      </c>
      <c r="G139" s="523">
        <f t="shared" si="56"/>
        <v>6661781.9468732458</v>
      </c>
      <c r="H139" s="526">
        <f t="shared" si="57"/>
        <v>2169689.9202777543</v>
      </c>
      <c r="I139" s="577">
        <f t="shared" si="58"/>
        <v>2169689.9202777543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63"/>
        <v/>
      </c>
      <c r="C140" s="507">
        <f>IF(D93="","-",+C139+1)</f>
        <v>2053</v>
      </c>
      <c r="D140" s="374">
        <f>IF(F139+SUM(E$99:E139)=D$92,F139,D$92-SUM(E$99:E139))</f>
        <v>5987852.5389187001</v>
      </c>
      <c r="E140" s="522">
        <f>IF(+J96&lt;F139,J96,D140)</f>
        <v>1347858.8159090912</v>
      </c>
      <c r="F140" s="523">
        <f t="shared" si="64"/>
        <v>4639993.7230096087</v>
      </c>
      <c r="G140" s="523">
        <f t="shared" si="56"/>
        <v>5313923.1309641544</v>
      </c>
      <c r="H140" s="526">
        <f t="shared" si="57"/>
        <v>2003411.2416831302</v>
      </c>
      <c r="I140" s="577">
        <f t="shared" si="58"/>
        <v>2003411.2416831302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63"/>
        <v/>
      </c>
      <c r="C141" s="507">
        <f>IF(D93="","-",+C140+1)</f>
        <v>2054</v>
      </c>
      <c r="D141" s="374">
        <f>IF(F140+SUM(E$99:E140)=D$92,F140,D$92-SUM(E$99:E140))</f>
        <v>4639993.7230096087</v>
      </c>
      <c r="E141" s="522">
        <f>IF(+J96&lt;F140,J96,D141)</f>
        <v>1347858.8159090912</v>
      </c>
      <c r="F141" s="523">
        <f t="shared" si="64"/>
        <v>3292134.9071005173</v>
      </c>
      <c r="G141" s="523">
        <f t="shared" si="56"/>
        <v>3966064.315055063</v>
      </c>
      <c r="H141" s="526">
        <f t="shared" si="57"/>
        <v>1837132.5630885058</v>
      </c>
      <c r="I141" s="577">
        <f t="shared" si="58"/>
        <v>1837132.5630885058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63"/>
        <v/>
      </c>
      <c r="C142" s="507">
        <f>IF(D93="","-",+C141+1)</f>
        <v>2055</v>
      </c>
      <c r="D142" s="374">
        <f>IF(F141+SUM(E$99:E141)=D$92,F141,D$92-SUM(E$99:E141))</f>
        <v>3292134.9071005173</v>
      </c>
      <c r="E142" s="522">
        <f>IF(+J96&lt;F141,J96,D142)</f>
        <v>1347858.8159090912</v>
      </c>
      <c r="F142" s="523">
        <f t="shared" si="64"/>
        <v>1944276.0911914262</v>
      </c>
      <c r="G142" s="523">
        <f t="shared" si="56"/>
        <v>2618205.4991459716</v>
      </c>
      <c r="H142" s="526">
        <f t="shared" si="57"/>
        <v>1670853.8844938814</v>
      </c>
      <c r="I142" s="577">
        <f t="shared" si="58"/>
        <v>1670853.8844938814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63"/>
        <v/>
      </c>
      <c r="C143" s="507">
        <f>IF(D93="","-",+C142+1)</f>
        <v>2056</v>
      </c>
      <c r="D143" s="374">
        <f>IF(F142+SUM(E$99:E142)=D$92,F142,D$92-SUM(E$99:E142))</f>
        <v>1944276.0911914262</v>
      </c>
      <c r="E143" s="522">
        <f>IF(+J96&lt;F142,J96,D143)</f>
        <v>1347858.8159090912</v>
      </c>
      <c r="F143" s="523">
        <f t="shared" si="64"/>
        <v>596417.275282335</v>
      </c>
      <c r="G143" s="523">
        <f t="shared" si="56"/>
        <v>1270346.6832368807</v>
      </c>
      <c r="H143" s="526">
        <f t="shared" si="57"/>
        <v>1504575.205899257</v>
      </c>
      <c r="I143" s="577">
        <f t="shared" si="58"/>
        <v>1504575.205899257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63"/>
        <v/>
      </c>
      <c r="C144" s="507">
        <f>IF(D93="","-",+C143+1)</f>
        <v>2057</v>
      </c>
      <c r="D144" s="374">
        <f>IF(F143+SUM(E$99:E143)=D$92,F143,D$92-SUM(E$99:E143))</f>
        <v>596417.275282335</v>
      </c>
      <c r="E144" s="522">
        <f>IF(+J96&lt;F143,J96,D144)</f>
        <v>596417.275282335</v>
      </c>
      <c r="F144" s="523">
        <f t="shared" si="64"/>
        <v>0</v>
      </c>
      <c r="G144" s="523">
        <f t="shared" si="56"/>
        <v>298208.6376411675</v>
      </c>
      <c r="H144" s="526">
        <f t="shared" si="57"/>
        <v>633205.80062876188</v>
      </c>
      <c r="I144" s="577">
        <f t="shared" si="58"/>
        <v>633205.80062876188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63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4"/>
        <v>0</v>
      </c>
      <c r="G145" s="523">
        <f t="shared" si="56"/>
        <v>0</v>
      </c>
      <c r="H145" s="526">
        <f t="shared" si="57"/>
        <v>0</v>
      </c>
      <c r="I145" s="577">
        <f t="shared" si="58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6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4"/>
        <v>0</v>
      </c>
      <c r="G146" s="523">
        <f t="shared" si="56"/>
        <v>0</v>
      </c>
      <c r="H146" s="526">
        <f t="shared" si="57"/>
        <v>0</v>
      </c>
      <c r="I146" s="577">
        <f t="shared" si="58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6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4"/>
        <v>0</v>
      </c>
      <c r="G147" s="523">
        <f t="shared" si="56"/>
        <v>0</v>
      </c>
      <c r="H147" s="526">
        <f t="shared" si="57"/>
        <v>0</v>
      </c>
      <c r="I147" s="577">
        <f t="shared" si="58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6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4"/>
        <v>0</v>
      </c>
      <c r="G148" s="523">
        <f t="shared" si="56"/>
        <v>0</v>
      </c>
      <c r="H148" s="526">
        <f t="shared" si="57"/>
        <v>0</v>
      </c>
      <c r="I148" s="577">
        <f t="shared" si="58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6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4"/>
        <v>0</v>
      </c>
      <c r="G149" s="523">
        <f t="shared" si="56"/>
        <v>0</v>
      </c>
      <c r="H149" s="526">
        <f t="shared" si="57"/>
        <v>0</v>
      </c>
      <c r="I149" s="577">
        <f t="shared" si="58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6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4"/>
        <v>0</v>
      </c>
      <c r="G150" s="523">
        <f t="shared" si="56"/>
        <v>0</v>
      </c>
      <c r="H150" s="526">
        <f t="shared" si="57"/>
        <v>0</v>
      </c>
      <c r="I150" s="577">
        <f t="shared" si="58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6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4"/>
        <v>0</v>
      </c>
      <c r="G151" s="523">
        <f t="shared" si="56"/>
        <v>0</v>
      </c>
      <c r="H151" s="526">
        <f t="shared" si="57"/>
        <v>0</v>
      </c>
      <c r="I151" s="577">
        <f t="shared" si="58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6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4"/>
        <v>0</v>
      </c>
      <c r="G152" s="523">
        <f t="shared" si="56"/>
        <v>0</v>
      </c>
      <c r="H152" s="526">
        <f t="shared" si="57"/>
        <v>0</v>
      </c>
      <c r="I152" s="577">
        <f t="shared" si="58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6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4"/>
        <v>0</v>
      </c>
      <c r="G153" s="523">
        <f t="shared" si="56"/>
        <v>0</v>
      </c>
      <c r="H153" s="526">
        <f t="shared" si="57"/>
        <v>0</v>
      </c>
      <c r="I153" s="577">
        <f t="shared" si="58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63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4"/>
        <v>0</v>
      </c>
      <c r="G154" s="528">
        <f t="shared" si="56"/>
        <v>0</v>
      </c>
      <c r="H154" s="530">
        <f t="shared" si="57"/>
        <v>0</v>
      </c>
      <c r="I154" s="579">
        <f t="shared" si="58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59305787.899999954</v>
      </c>
      <c r="F155" s="375"/>
      <c r="G155" s="375"/>
      <c r="H155" s="375">
        <f>SUM(H99:H154)</f>
        <v>215698071.85485241</v>
      </c>
      <c r="I155" s="375">
        <f>SUM(I99:I154)</f>
        <v>215698071.85485241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topLeftCell="A73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1031719.7546332029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1031719.7546332029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6648767.5525619211</v>
      </c>
      <c r="E27" s="609">
        <v>204734</v>
      </c>
      <c r="F27" s="626">
        <v>6444033.5525619211</v>
      </c>
      <c r="G27" s="609">
        <v>1031719.7546332029</v>
      </c>
      <c r="H27" s="610">
        <v>1031719.7546332029</v>
      </c>
      <c r="I27" s="511">
        <f t="shared" si="6"/>
        <v>0</v>
      </c>
      <c r="J27" s="511"/>
      <c r="K27" s="518">
        <f t="shared" ref="K27" si="21">G27</f>
        <v>1031719.7546332029</v>
      </c>
      <c r="L27" s="519">
        <f t="shared" ref="L27" si="22">IF(K27&lt;&gt;0,+G27-K27,0)</f>
        <v>0</v>
      </c>
      <c r="M27" s="518">
        <f t="shared" ref="M27" si="23">H27</f>
        <v>1031719.7546332029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6444033.5525619211</v>
      </c>
      <c r="E28" s="522">
        <f t="shared" ref="E28:E72" si="24">IF(+$I$14&lt;F27,$I$14,D28)</f>
        <v>204734</v>
      </c>
      <c r="F28" s="523">
        <f t="shared" ref="F28:F72" si="25">+D28-E28</f>
        <v>6239299.5525619211</v>
      </c>
      <c r="G28" s="524">
        <f t="shared" ref="G28:G52" si="26">+I$12*((D28+F28)/2)+E28</f>
        <v>917816.96823639981</v>
      </c>
      <c r="H28" s="491">
        <f t="shared" ref="H28:H52" si="27">+I$13*((D28+F28)/2)+E28</f>
        <v>917816.96823639981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6239299.5525619211</v>
      </c>
      <c r="E29" s="522">
        <f t="shared" si="24"/>
        <v>204734</v>
      </c>
      <c r="F29" s="523">
        <f t="shared" si="25"/>
        <v>6034565.5525619211</v>
      </c>
      <c r="G29" s="524">
        <f t="shared" si="26"/>
        <v>894795.83850514132</v>
      </c>
      <c r="H29" s="491">
        <f t="shared" si="27"/>
        <v>894795.83850514132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6034565.5525619211</v>
      </c>
      <c r="E30" s="522">
        <f t="shared" si="24"/>
        <v>204734</v>
      </c>
      <c r="F30" s="523">
        <f t="shared" si="25"/>
        <v>5829831.5525619211</v>
      </c>
      <c r="G30" s="524">
        <f t="shared" si="26"/>
        <v>871774.70877388271</v>
      </c>
      <c r="H30" s="491">
        <f t="shared" si="27"/>
        <v>871774.70877388271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5829831.5525619211</v>
      </c>
      <c r="E31" s="522">
        <f t="shared" si="24"/>
        <v>204734</v>
      </c>
      <c r="F31" s="523">
        <f t="shared" si="25"/>
        <v>5625097.5525619211</v>
      </c>
      <c r="G31" s="524">
        <f t="shared" si="26"/>
        <v>848753.57904262422</v>
      </c>
      <c r="H31" s="491">
        <f t="shared" si="27"/>
        <v>848753.57904262422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5625097.5525619211</v>
      </c>
      <c r="E32" s="522">
        <f t="shared" si="24"/>
        <v>204734</v>
      </c>
      <c r="F32" s="523">
        <f t="shared" si="25"/>
        <v>5420363.5525619211</v>
      </c>
      <c r="G32" s="524">
        <f t="shared" si="26"/>
        <v>825732.44931136561</v>
      </c>
      <c r="H32" s="491">
        <f t="shared" si="27"/>
        <v>825732.44931136561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5420363.5525619211</v>
      </c>
      <c r="E33" s="522">
        <f t="shared" si="24"/>
        <v>204734</v>
      </c>
      <c r="F33" s="523">
        <f t="shared" si="25"/>
        <v>5215629.5525619211</v>
      </c>
      <c r="G33" s="524">
        <f t="shared" si="26"/>
        <v>802711.31958010711</v>
      </c>
      <c r="H33" s="491">
        <f t="shared" si="27"/>
        <v>802711.31958010711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5215629.5525619211</v>
      </c>
      <c r="E34" s="522">
        <f t="shared" si="24"/>
        <v>204734</v>
      </c>
      <c r="F34" s="523">
        <f t="shared" si="25"/>
        <v>5010895.5525619211</v>
      </c>
      <c r="G34" s="524">
        <f t="shared" si="26"/>
        <v>779690.18984884862</v>
      </c>
      <c r="H34" s="491">
        <f t="shared" si="27"/>
        <v>779690.18984884862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5010895.5525619211</v>
      </c>
      <c r="E35" s="522">
        <f t="shared" si="24"/>
        <v>204734</v>
      </c>
      <c r="F35" s="523">
        <f t="shared" si="25"/>
        <v>4806161.5525619211</v>
      </c>
      <c r="G35" s="524">
        <f t="shared" si="26"/>
        <v>756669.06011759001</v>
      </c>
      <c r="H35" s="491">
        <f t="shared" si="27"/>
        <v>756669.06011759001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4806161.5525619211</v>
      </c>
      <c r="E36" s="522">
        <f t="shared" si="24"/>
        <v>204734</v>
      </c>
      <c r="F36" s="523">
        <f t="shared" si="25"/>
        <v>4601427.5525619211</v>
      </c>
      <c r="G36" s="524">
        <f t="shared" si="26"/>
        <v>733647.93038633151</v>
      </c>
      <c r="H36" s="491">
        <f t="shared" si="27"/>
        <v>733647.93038633151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4601427.5525619211</v>
      </c>
      <c r="E37" s="522">
        <f t="shared" si="24"/>
        <v>204734</v>
      </c>
      <c r="F37" s="523">
        <f t="shared" si="25"/>
        <v>4396693.5525619211</v>
      </c>
      <c r="G37" s="524">
        <f t="shared" si="26"/>
        <v>710626.80065507302</v>
      </c>
      <c r="H37" s="491">
        <f t="shared" si="27"/>
        <v>710626.80065507302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4396693.5525619211</v>
      </c>
      <c r="E38" s="522">
        <f t="shared" si="24"/>
        <v>204734</v>
      </c>
      <c r="F38" s="523">
        <f t="shared" si="25"/>
        <v>4191959.5525619211</v>
      </c>
      <c r="G38" s="524">
        <f t="shared" si="26"/>
        <v>687605.67092381441</v>
      </c>
      <c r="H38" s="491">
        <f t="shared" si="27"/>
        <v>687605.67092381441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4191959.5525619211</v>
      </c>
      <c r="E39" s="522">
        <f t="shared" si="24"/>
        <v>204734</v>
      </c>
      <c r="F39" s="523">
        <f t="shared" si="25"/>
        <v>3987225.5525619211</v>
      </c>
      <c r="G39" s="524">
        <f t="shared" si="26"/>
        <v>664584.54119255592</v>
      </c>
      <c r="H39" s="491">
        <f t="shared" si="27"/>
        <v>664584.54119255592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3987225.5525619211</v>
      </c>
      <c r="E40" s="522">
        <f t="shared" si="24"/>
        <v>204734</v>
      </c>
      <c r="F40" s="523">
        <f t="shared" si="25"/>
        <v>3782491.5525619211</v>
      </c>
      <c r="G40" s="524">
        <f t="shared" si="26"/>
        <v>641563.41146129742</v>
      </c>
      <c r="H40" s="491">
        <f t="shared" si="27"/>
        <v>641563.41146129742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3782491.5525619211</v>
      </c>
      <c r="E41" s="522">
        <f t="shared" si="24"/>
        <v>204734</v>
      </c>
      <c r="F41" s="523">
        <f t="shared" si="25"/>
        <v>3577757.5525619211</v>
      </c>
      <c r="G41" s="524">
        <f t="shared" si="26"/>
        <v>618542.28173003881</v>
      </c>
      <c r="H41" s="491">
        <f t="shared" si="27"/>
        <v>618542.28173003881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3577757.5525619211</v>
      </c>
      <c r="E42" s="522">
        <f t="shared" si="24"/>
        <v>204734</v>
      </c>
      <c r="F42" s="523">
        <f t="shared" si="25"/>
        <v>3373023.5525619211</v>
      </c>
      <c r="G42" s="524">
        <f t="shared" si="26"/>
        <v>595521.1519987802</v>
      </c>
      <c r="H42" s="491">
        <f t="shared" si="27"/>
        <v>595521.1519987802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3373023.5525619211</v>
      </c>
      <c r="E43" s="522">
        <f t="shared" si="24"/>
        <v>204734</v>
      </c>
      <c r="F43" s="523">
        <f t="shared" si="25"/>
        <v>3168289.5525619211</v>
      </c>
      <c r="G43" s="524">
        <f t="shared" si="26"/>
        <v>572500.02226752182</v>
      </c>
      <c r="H43" s="491">
        <f t="shared" si="27"/>
        <v>572500.02226752182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3168289.5525619211</v>
      </c>
      <c r="E44" s="522">
        <f t="shared" si="24"/>
        <v>204734</v>
      </c>
      <c r="F44" s="523">
        <f t="shared" si="25"/>
        <v>2963555.5525619211</v>
      </c>
      <c r="G44" s="524">
        <f t="shared" si="26"/>
        <v>549478.89253626321</v>
      </c>
      <c r="H44" s="491">
        <f t="shared" si="27"/>
        <v>549478.89253626321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2963555.5525619211</v>
      </c>
      <c r="E45" s="522">
        <f t="shared" si="24"/>
        <v>204734</v>
      </c>
      <c r="F45" s="523">
        <f t="shared" si="25"/>
        <v>2758821.5525619211</v>
      </c>
      <c r="G45" s="524">
        <f t="shared" si="26"/>
        <v>526457.7628050046</v>
      </c>
      <c r="H45" s="491">
        <f t="shared" si="27"/>
        <v>526457.7628050046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2758821.5525619211</v>
      </c>
      <c r="E46" s="522">
        <f t="shared" si="24"/>
        <v>204734</v>
      </c>
      <c r="F46" s="523">
        <f t="shared" si="25"/>
        <v>2554087.5525619211</v>
      </c>
      <c r="G46" s="524">
        <f t="shared" si="26"/>
        <v>503436.63307374611</v>
      </c>
      <c r="H46" s="491">
        <f t="shared" si="27"/>
        <v>503436.63307374611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2554087.5525619211</v>
      </c>
      <c r="E47" s="522">
        <f t="shared" si="24"/>
        <v>204734</v>
      </c>
      <c r="F47" s="523">
        <f t="shared" si="25"/>
        <v>2349353.5525619211</v>
      </c>
      <c r="G47" s="524">
        <f t="shared" si="26"/>
        <v>480415.50334248756</v>
      </c>
      <c r="H47" s="491">
        <f t="shared" si="27"/>
        <v>480415.50334248756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2349353.5525619211</v>
      </c>
      <c r="E48" s="522">
        <f t="shared" si="24"/>
        <v>204734</v>
      </c>
      <c r="F48" s="523">
        <f t="shared" si="25"/>
        <v>2144619.5525619211</v>
      </c>
      <c r="G48" s="524">
        <f t="shared" si="26"/>
        <v>457394.37361122901</v>
      </c>
      <c r="H48" s="491">
        <f t="shared" si="27"/>
        <v>457394.37361122901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2144619.5525619211</v>
      </c>
      <c r="E49" s="522">
        <f t="shared" si="24"/>
        <v>204734</v>
      </c>
      <c r="F49" s="523">
        <f t="shared" si="25"/>
        <v>1939885.5525619211</v>
      </c>
      <c r="G49" s="524">
        <f t="shared" si="26"/>
        <v>434373.24387997051</v>
      </c>
      <c r="H49" s="491">
        <f t="shared" si="27"/>
        <v>434373.24387997051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1939885.5525619211</v>
      </c>
      <c r="E50" s="522">
        <f t="shared" si="24"/>
        <v>204734</v>
      </c>
      <c r="F50" s="523">
        <f t="shared" si="25"/>
        <v>1735151.5525619211</v>
      </c>
      <c r="G50" s="524">
        <f t="shared" si="26"/>
        <v>411352.11414871196</v>
      </c>
      <c r="H50" s="491">
        <f t="shared" si="27"/>
        <v>411352.11414871196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1735151.5525619211</v>
      </c>
      <c r="E51" s="522">
        <f t="shared" si="24"/>
        <v>204734</v>
      </c>
      <c r="F51" s="523">
        <f t="shared" si="25"/>
        <v>1530417.5525619211</v>
      </c>
      <c r="G51" s="524">
        <f t="shared" si="26"/>
        <v>388330.98441745341</v>
      </c>
      <c r="H51" s="491">
        <f t="shared" si="27"/>
        <v>388330.98441745341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1530417.5525619211</v>
      </c>
      <c r="E52" s="522">
        <f t="shared" si="24"/>
        <v>204734</v>
      </c>
      <c r="F52" s="523">
        <f t="shared" si="25"/>
        <v>1325683.5525619211</v>
      </c>
      <c r="G52" s="524">
        <f t="shared" si="26"/>
        <v>365309.85468619491</v>
      </c>
      <c r="H52" s="491">
        <f t="shared" si="27"/>
        <v>365309.85468619491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1325683.5525619211</v>
      </c>
      <c r="E53" s="522">
        <f t="shared" si="24"/>
        <v>204734</v>
      </c>
      <c r="F53" s="523">
        <f t="shared" si="25"/>
        <v>1120949.5525619211</v>
      </c>
      <c r="G53" s="524">
        <f t="shared" ref="G53:G72" si="29">+I$12*((D53+F53)/2)+E53</f>
        <v>342288.72495493636</v>
      </c>
      <c r="H53" s="491">
        <f t="shared" ref="H53:H72" si="30">+I$13*((D53+F53)/2)+E53</f>
        <v>342288.72495493636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1120949.5525619211</v>
      </c>
      <c r="E54" s="522">
        <f t="shared" si="24"/>
        <v>204734</v>
      </c>
      <c r="F54" s="523">
        <f t="shared" si="25"/>
        <v>916215.55256192107</v>
      </c>
      <c r="G54" s="524">
        <f t="shared" si="29"/>
        <v>319267.59522367781</v>
      </c>
      <c r="H54" s="491">
        <f t="shared" si="30"/>
        <v>319267.59522367781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916215.55256192107</v>
      </c>
      <c r="E55" s="522">
        <f t="shared" si="24"/>
        <v>204734</v>
      </c>
      <c r="F55" s="523">
        <f t="shared" si="25"/>
        <v>711481.55256192107</v>
      </c>
      <c r="G55" s="524">
        <f t="shared" si="29"/>
        <v>296246.46549241926</v>
      </c>
      <c r="H55" s="491">
        <f t="shared" si="30"/>
        <v>296246.46549241926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711481.55256192107</v>
      </c>
      <c r="E56" s="522">
        <f t="shared" si="24"/>
        <v>204734</v>
      </c>
      <c r="F56" s="523">
        <f t="shared" si="25"/>
        <v>506747.55256192107</v>
      </c>
      <c r="G56" s="524">
        <f t="shared" si="29"/>
        <v>273225.33576116071</v>
      </c>
      <c r="H56" s="491">
        <f t="shared" si="30"/>
        <v>273225.33576116071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506747.55256192107</v>
      </c>
      <c r="E57" s="522">
        <f t="shared" si="24"/>
        <v>204734</v>
      </c>
      <c r="F57" s="523">
        <f t="shared" si="25"/>
        <v>302013.55256192107</v>
      </c>
      <c r="G57" s="524">
        <f t="shared" si="29"/>
        <v>250204.20602990221</v>
      </c>
      <c r="H57" s="491">
        <f t="shared" si="30"/>
        <v>250204.20602990221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302013.55256192107</v>
      </c>
      <c r="E58" s="522">
        <f t="shared" si="24"/>
        <v>204734</v>
      </c>
      <c r="F58" s="523">
        <f t="shared" si="25"/>
        <v>97279.552561921068</v>
      </c>
      <c r="G58" s="524">
        <f t="shared" si="29"/>
        <v>227183.07629864366</v>
      </c>
      <c r="H58" s="491">
        <f t="shared" si="30"/>
        <v>227183.07629864366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97279.552561921068</v>
      </c>
      <c r="E59" s="522">
        <f t="shared" si="24"/>
        <v>97279.552561921068</v>
      </c>
      <c r="F59" s="523">
        <f t="shared" si="25"/>
        <v>0</v>
      </c>
      <c r="G59" s="524">
        <f t="shared" si="29"/>
        <v>102748.80827842826</v>
      </c>
      <c r="H59" s="491">
        <f t="shared" si="30"/>
        <v>102748.80827842826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9"/>
        <v>0</v>
      </c>
      <c r="H60" s="491">
        <f t="shared" si="30"/>
        <v>0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4"/>
        <v>0</v>
      </c>
      <c r="F72" s="528">
        <f t="shared" si="25"/>
        <v>0</v>
      </c>
      <c r="G72" s="530">
        <f t="shared" si="29"/>
        <v>0</v>
      </c>
      <c r="H72" s="471">
        <f t="shared" si="30"/>
        <v>0</v>
      </c>
      <c r="I72" s="53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</v>
      </c>
      <c r="F73" s="375"/>
      <c r="G73" s="375">
        <f>SUM(G17:G72)</f>
        <v>30158085.331318248</v>
      </c>
      <c r="H73" s="375">
        <f>SUM(H17:H72)</f>
        <v>30158085.331318248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1031719.7546332029</v>
      </c>
      <c r="N87" s="546">
        <f>IF(J92&lt;D11,0,VLOOKUP(J92,C17:O72,11))</f>
        <v>1031719.7546332029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1004792.6414921199</v>
      </c>
      <c r="N88" s="550">
        <f>IF(J92&lt;D11,0,VLOOKUP(J92,C99:P154,7))</f>
        <v>1004792.6414921199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-26927.113141083042</v>
      </c>
      <c r="N89" s="555">
        <f>+N88-N87</f>
        <v>-26927.113141083042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195427.90909090909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31">H99</f>
        <v>676725.73574462067</v>
      </c>
      <c r="M99" s="519">
        <f t="shared" ref="M99:M104" si="32">IF(L99&lt;&gt;0,+H99-L99,0)</f>
        <v>0</v>
      </c>
      <c r="N99" s="518">
        <f t="shared" ref="N99:N104" si="33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31"/>
        <v>1345020.3976952727</v>
      </c>
      <c r="M100" s="519">
        <f t="shared" si="32"/>
        <v>0</v>
      </c>
      <c r="N100" s="518">
        <f t="shared" si="33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4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31"/>
        <v>1283844.5787456448</v>
      </c>
      <c r="M101" s="519">
        <f t="shared" si="32"/>
        <v>0</v>
      </c>
      <c r="N101" s="518">
        <f t="shared" si="33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35">+I102-H102</f>
        <v>0</v>
      </c>
      <c r="K102" s="514"/>
      <c r="L102" s="518">
        <f t="shared" si="31"/>
        <v>1213930.6577994749</v>
      </c>
      <c r="M102" s="519">
        <f t="shared" si="32"/>
        <v>0</v>
      </c>
      <c r="N102" s="518">
        <f t="shared" si="33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35"/>
        <v>0</v>
      </c>
      <c r="K103" s="514"/>
      <c r="L103" s="518">
        <f t="shared" si="31"/>
        <v>1150354.3699475904</v>
      </c>
      <c r="M103" s="519">
        <f t="shared" si="32"/>
        <v>0</v>
      </c>
      <c r="N103" s="518">
        <f t="shared" si="33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35"/>
        <v>0</v>
      </c>
      <c r="K104" s="514"/>
      <c r="L104" s="518">
        <f t="shared" si="31"/>
        <v>1005214.4856005983</v>
      </c>
      <c r="M104" s="519">
        <f t="shared" si="32"/>
        <v>0</v>
      </c>
      <c r="N104" s="518">
        <f t="shared" si="33"/>
        <v>1005214.4856005983</v>
      </c>
      <c r="O104" s="514">
        <f t="shared" ref="O104:O130" si="36">IF(N104&lt;&gt;0,+I104-N104,0)</f>
        <v>0</v>
      </c>
      <c r="P104" s="514">
        <f t="shared" ref="P104:P130" si="37"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35"/>
        <v>0</v>
      </c>
      <c r="K105" s="514"/>
      <c r="L105" s="518">
        <f t="shared" ref="L105" si="38">H105</f>
        <v>989677.76558481681</v>
      </c>
      <c r="M105" s="519">
        <f t="shared" ref="M105" si="39">IF(L105&lt;&gt;0,+H105-L105,0)</f>
        <v>0</v>
      </c>
      <c r="N105" s="518">
        <f t="shared" ref="N105" si="40">I105</f>
        <v>989677.76558481681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35"/>
        <v>0</v>
      </c>
      <c r="K106" s="514"/>
      <c r="L106" s="518">
        <f t="shared" ref="L106" si="41">H106</f>
        <v>976605.47751006903</v>
      </c>
      <c r="M106" s="519">
        <f t="shared" ref="M106" si="42">IF(L106&lt;&gt;0,+H106-L106,0)</f>
        <v>0</v>
      </c>
      <c r="N106" s="518">
        <f t="shared" ref="N106" si="43">I106</f>
        <v>976605.47751006903</v>
      </c>
      <c r="O106" s="514">
        <f t="shared" si="36"/>
        <v>0</v>
      </c>
      <c r="P106" s="514">
        <f t="shared" si="37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2021</v>
      </c>
      <c r="D107" s="629">
        <v>7072904.7140088594</v>
      </c>
      <c r="E107" s="630">
        <v>209727.51219512196</v>
      </c>
      <c r="F107" s="631">
        <v>6863177.2018137369</v>
      </c>
      <c r="G107" s="631">
        <v>6968040.9579112977</v>
      </c>
      <c r="H107" s="633">
        <v>1000699.2908594325</v>
      </c>
      <c r="I107" s="634">
        <v>1000699.2908594325</v>
      </c>
      <c r="J107" s="514">
        <f t="shared" si="35"/>
        <v>0</v>
      </c>
      <c r="K107" s="514"/>
      <c r="L107" s="518">
        <f t="shared" ref="L107" si="44">H107</f>
        <v>1000699.2908594325</v>
      </c>
      <c r="M107" s="519">
        <f t="shared" ref="M107" si="45">IF(L107&lt;&gt;0,+H107-L107,0)</f>
        <v>0</v>
      </c>
      <c r="N107" s="518">
        <f t="shared" ref="N107" si="46">I107</f>
        <v>1000699.2908594325</v>
      </c>
      <c r="O107" s="514">
        <f t="shared" si="36"/>
        <v>0</v>
      </c>
      <c r="P107" s="514">
        <f t="shared" si="37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2022</v>
      </c>
      <c r="D108" s="629">
        <v>6863177.2018137369</v>
      </c>
      <c r="E108" s="630">
        <v>204734</v>
      </c>
      <c r="F108" s="631">
        <v>6658443.2018137369</v>
      </c>
      <c r="G108" s="631">
        <v>6760810.2018137369</v>
      </c>
      <c r="H108" s="633">
        <v>998844.18352416926</v>
      </c>
      <c r="I108" s="634">
        <v>998844.18352416926</v>
      </c>
      <c r="J108" s="514">
        <f t="shared" si="35"/>
        <v>0</v>
      </c>
      <c r="K108" s="514"/>
      <c r="L108" s="518">
        <f t="shared" ref="L108" si="47">H108</f>
        <v>998844.18352416926</v>
      </c>
      <c r="M108" s="519">
        <f t="shared" ref="M108" si="48">IF(L108&lt;&gt;0,+H108-L108,0)</f>
        <v>0</v>
      </c>
      <c r="N108" s="518">
        <f t="shared" ref="N108" si="49">I108</f>
        <v>998844.18352416926</v>
      </c>
      <c r="O108" s="514">
        <f t="shared" ref="O108" si="50">IF(N108&lt;&gt;0,+I108-N108,0)</f>
        <v>0</v>
      </c>
      <c r="P108" s="514">
        <f t="shared" ref="P108" si="51">+O108-M108</f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6658443.2018137369</v>
      </c>
      <c r="E109" s="522">
        <f t="shared" ref="E109:E154" si="52">IF(+$J$96&lt;F108,$J$96,D109)</f>
        <v>195427.90909090909</v>
      </c>
      <c r="F109" s="523">
        <f t="shared" ref="F109:F154" si="53">+D109-E109</f>
        <v>6463015.2927228278</v>
      </c>
      <c r="G109" s="523">
        <f t="shared" ref="G109:G154" si="54">+(F109+D109)/2</f>
        <v>6560729.2472682819</v>
      </c>
      <c r="H109" s="526">
        <f t="shared" ref="H109:H154" si="55">+J$94*G109+E109</f>
        <v>1004792.6414921199</v>
      </c>
      <c r="I109" s="577">
        <f t="shared" ref="I109:I154" si="56">+J$95*G109+E109</f>
        <v>1004792.6414921199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6463015.2927228278</v>
      </c>
      <c r="E110" s="522">
        <f t="shared" si="52"/>
        <v>195427.90909090909</v>
      </c>
      <c r="F110" s="523">
        <f t="shared" si="53"/>
        <v>6267587.3836319186</v>
      </c>
      <c r="G110" s="523">
        <f t="shared" si="54"/>
        <v>6365301.3381773736</v>
      </c>
      <c r="H110" s="526">
        <f t="shared" si="55"/>
        <v>980683.66650112323</v>
      </c>
      <c r="I110" s="577">
        <f t="shared" si="56"/>
        <v>980683.66650112323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6267587.3836319186</v>
      </c>
      <c r="E111" s="522">
        <f t="shared" si="52"/>
        <v>195427.90909090909</v>
      </c>
      <c r="F111" s="523">
        <f t="shared" si="53"/>
        <v>6072159.4745410094</v>
      </c>
      <c r="G111" s="523">
        <f t="shared" si="54"/>
        <v>6169873.4290864635</v>
      </c>
      <c r="H111" s="526">
        <f t="shared" si="55"/>
        <v>956574.69151012634</v>
      </c>
      <c r="I111" s="577">
        <f t="shared" si="56"/>
        <v>956574.69151012634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6072159.4745410094</v>
      </c>
      <c r="E112" s="522">
        <f t="shared" si="52"/>
        <v>195427.90909090909</v>
      </c>
      <c r="F112" s="523">
        <f t="shared" si="53"/>
        <v>5876731.5654501002</v>
      </c>
      <c r="G112" s="523">
        <f t="shared" si="54"/>
        <v>5974445.5199955553</v>
      </c>
      <c r="H112" s="526">
        <f t="shared" si="55"/>
        <v>932465.7165191297</v>
      </c>
      <c r="I112" s="577">
        <f t="shared" si="56"/>
        <v>932465.7165191297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5876731.5654501002</v>
      </c>
      <c r="E113" s="522">
        <f t="shared" si="52"/>
        <v>195427.90909090909</v>
      </c>
      <c r="F113" s="523">
        <f t="shared" si="53"/>
        <v>5681303.6563591911</v>
      </c>
      <c r="G113" s="523">
        <f t="shared" si="54"/>
        <v>5779017.6109046452</v>
      </c>
      <c r="H113" s="526">
        <f t="shared" si="55"/>
        <v>908356.74152813293</v>
      </c>
      <c r="I113" s="577">
        <f t="shared" si="56"/>
        <v>908356.74152813293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5681303.6563591911</v>
      </c>
      <c r="E114" s="522">
        <f t="shared" si="52"/>
        <v>195427.90909090909</v>
      </c>
      <c r="F114" s="523">
        <f t="shared" si="53"/>
        <v>5485875.7472682819</v>
      </c>
      <c r="G114" s="523">
        <f t="shared" si="54"/>
        <v>5583589.7018137369</v>
      </c>
      <c r="H114" s="526">
        <f t="shared" si="55"/>
        <v>884247.76653713628</v>
      </c>
      <c r="I114" s="577">
        <f t="shared" si="56"/>
        <v>884247.76653713628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5485875.7472682819</v>
      </c>
      <c r="E115" s="522">
        <f t="shared" si="52"/>
        <v>195427.90909090909</v>
      </c>
      <c r="F115" s="523">
        <f t="shared" si="53"/>
        <v>5290447.8381773727</v>
      </c>
      <c r="G115" s="523">
        <f t="shared" si="54"/>
        <v>5388161.7927228268</v>
      </c>
      <c r="H115" s="526">
        <f t="shared" si="55"/>
        <v>860138.7915461394</v>
      </c>
      <c r="I115" s="577">
        <f t="shared" si="56"/>
        <v>860138.7915461394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5290447.8381773727</v>
      </c>
      <c r="E116" s="522">
        <f t="shared" si="52"/>
        <v>195427.90909090909</v>
      </c>
      <c r="F116" s="523">
        <f t="shared" si="53"/>
        <v>5095019.9290864635</v>
      </c>
      <c r="G116" s="523">
        <f t="shared" si="54"/>
        <v>5192733.8836319186</v>
      </c>
      <c r="H116" s="526">
        <f t="shared" si="55"/>
        <v>836029.81655514275</v>
      </c>
      <c r="I116" s="577">
        <f t="shared" si="56"/>
        <v>836029.81655514275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5095019.9290864635</v>
      </c>
      <c r="E117" s="522">
        <f t="shared" si="52"/>
        <v>195427.90909090909</v>
      </c>
      <c r="F117" s="523">
        <f t="shared" si="53"/>
        <v>4899592.0199955544</v>
      </c>
      <c r="G117" s="523">
        <f t="shared" si="54"/>
        <v>4997305.9745410085</v>
      </c>
      <c r="H117" s="526">
        <f t="shared" si="55"/>
        <v>811920.84156414599</v>
      </c>
      <c r="I117" s="577">
        <f t="shared" si="56"/>
        <v>811920.84156414599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4899592.0199955544</v>
      </c>
      <c r="E118" s="522">
        <f t="shared" si="52"/>
        <v>195427.90909090909</v>
      </c>
      <c r="F118" s="523">
        <f t="shared" si="53"/>
        <v>4704164.1109046452</v>
      </c>
      <c r="G118" s="523">
        <f t="shared" si="54"/>
        <v>4801878.0654501002</v>
      </c>
      <c r="H118" s="526">
        <f t="shared" si="55"/>
        <v>787811.86657314934</v>
      </c>
      <c r="I118" s="577">
        <f t="shared" si="56"/>
        <v>787811.86657314934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4704164.1109046452</v>
      </c>
      <c r="E119" s="522">
        <f t="shared" si="52"/>
        <v>195427.90909090909</v>
      </c>
      <c r="F119" s="523">
        <f t="shared" si="53"/>
        <v>4508736.201813736</v>
      </c>
      <c r="G119" s="523">
        <f t="shared" si="54"/>
        <v>4606450.1563591901</v>
      </c>
      <c r="H119" s="526">
        <f t="shared" si="55"/>
        <v>763702.89158215246</v>
      </c>
      <c r="I119" s="577">
        <f t="shared" si="56"/>
        <v>763702.89158215246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4508736.201813736</v>
      </c>
      <c r="E120" s="522">
        <f t="shared" si="52"/>
        <v>195427.90909090909</v>
      </c>
      <c r="F120" s="523">
        <f t="shared" si="53"/>
        <v>4313308.2927228268</v>
      </c>
      <c r="G120" s="523">
        <f t="shared" si="54"/>
        <v>4411022.2472682819</v>
      </c>
      <c r="H120" s="526">
        <f t="shared" si="55"/>
        <v>739593.91659115581</v>
      </c>
      <c r="I120" s="577">
        <f t="shared" si="56"/>
        <v>739593.91659115581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4313308.2927228268</v>
      </c>
      <c r="E121" s="522">
        <f t="shared" si="52"/>
        <v>195427.90909090909</v>
      </c>
      <c r="F121" s="523">
        <f t="shared" si="53"/>
        <v>4117880.3836319176</v>
      </c>
      <c r="G121" s="523">
        <f t="shared" si="54"/>
        <v>4215594.3381773718</v>
      </c>
      <c r="H121" s="526">
        <f t="shared" si="55"/>
        <v>715484.94160015904</v>
      </c>
      <c r="I121" s="577">
        <f t="shared" si="56"/>
        <v>715484.94160015904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4117880.3836319176</v>
      </c>
      <c r="E122" s="522">
        <f t="shared" si="52"/>
        <v>195427.90909090909</v>
      </c>
      <c r="F122" s="523">
        <f t="shared" si="53"/>
        <v>3922452.4745410085</v>
      </c>
      <c r="G122" s="523">
        <f t="shared" si="54"/>
        <v>4020166.4290864631</v>
      </c>
      <c r="H122" s="526">
        <f t="shared" si="55"/>
        <v>691375.96660916239</v>
      </c>
      <c r="I122" s="577">
        <f t="shared" si="56"/>
        <v>691375.96660916239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3922452.4745410085</v>
      </c>
      <c r="E123" s="522">
        <f t="shared" si="52"/>
        <v>195427.90909090909</v>
      </c>
      <c r="F123" s="523">
        <f t="shared" si="53"/>
        <v>3727024.5654500993</v>
      </c>
      <c r="G123" s="523">
        <f t="shared" si="54"/>
        <v>3824738.5199955539</v>
      </c>
      <c r="H123" s="526">
        <f t="shared" si="55"/>
        <v>667266.99161816563</v>
      </c>
      <c r="I123" s="577">
        <f t="shared" si="56"/>
        <v>667266.99161816563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3727024.5654500993</v>
      </c>
      <c r="E124" s="522">
        <f t="shared" si="52"/>
        <v>195427.90909090909</v>
      </c>
      <c r="F124" s="523">
        <f t="shared" si="53"/>
        <v>3531596.6563591901</v>
      </c>
      <c r="G124" s="523">
        <f t="shared" si="54"/>
        <v>3629310.6109046447</v>
      </c>
      <c r="H124" s="526">
        <f t="shared" si="55"/>
        <v>643158.01662716886</v>
      </c>
      <c r="I124" s="577">
        <f t="shared" si="56"/>
        <v>643158.01662716886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3531596.6563591901</v>
      </c>
      <c r="E125" s="522">
        <f t="shared" si="52"/>
        <v>195427.90909090909</v>
      </c>
      <c r="F125" s="523">
        <f t="shared" si="53"/>
        <v>3336168.7472682809</v>
      </c>
      <c r="G125" s="523">
        <f t="shared" si="54"/>
        <v>3433882.7018137355</v>
      </c>
      <c r="H125" s="526">
        <f t="shared" si="55"/>
        <v>619049.0416361721</v>
      </c>
      <c r="I125" s="577">
        <f t="shared" si="56"/>
        <v>619049.0416361721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3336168.7472682809</v>
      </c>
      <c r="E126" s="522">
        <f t="shared" si="52"/>
        <v>195427.90909090909</v>
      </c>
      <c r="F126" s="523">
        <f t="shared" si="53"/>
        <v>3140740.8381773718</v>
      </c>
      <c r="G126" s="523">
        <f t="shared" si="54"/>
        <v>3238454.7927228264</v>
      </c>
      <c r="H126" s="526">
        <f t="shared" si="55"/>
        <v>594940.06664517545</v>
      </c>
      <c r="I126" s="577">
        <f t="shared" si="56"/>
        <v>594940.06664517545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3140740.8381773718</v>
      </c>
      <c r="E127" s="522">
        <f t="shared" si="52"/>
        <v>195427.90909090909</v>
      </c>
      <c r="F127" s="523">
        <f t="shared" si="53"/>
        <v>2945312.9290864626</v>
      </c>
      <c r="G127" s="523">
        <f t="shared" si="54"/>
        <v>3043026.8836319172</v>
      </c>
      <c r="H127" s="526">
        <f t="shared" si="55"/>
        <v>570831.09165417869</v>
      </c>
      <c r="I127" s="577">
        <f t="shared" si="56"/>
        <v>570831.09165417869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2945312.9290864626</v>
      </c>
      <c r="E128" s="522">
        <f t="shared" si="52"/>
        <v>195427.90909090909</v>
      </c>
      <c r="F128" s="523">
        <f t="shared" si="53"/>
        <v>2749885.0199955534</v>
      </c>
      <c r="G128" s="523">
        <f t="shared" si="54"/>
        <v>2847598.974541008</v>
      </c>
      <c r="H128" s="526">
        <f t="shared" si="55"/>
        <v>546722.11666318192</v>
      </c>
      <c r="I128" s="577">
        <f t="shared" si="56"/>
        <v>546722.11666318192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2749885.0199955534</v>
      </c>
      <c r="E129" s="522">
        <f t="shared" si="52"/>
        <v>195427.90909090909</v>
      </c>
      <c r="F129" s="523">
        <f t="shared" si="53"/>
        <v>2554457.1109046442</v>
      </c>
      <c r="G129" s="523">
        <f t="shared" si="54"/>
        <v>2652171.0654500988</v>
      </c>
      <c r="H129" s="526">
        <f t="shared" si="55"/>
        <v>522613.14167218516</v>
      </c>
      <c r="I129" s="577">
        <f t="shared" si="56"/>
        <v>522613.14167218516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2554457.1109046442</v>
      </c>
      <c r="E130" s="522">
        <f t="shared" si="52"/>
        <v>195427.90909090909</v>
      </c>
      <c r="F130" s="523">
        <f t="shared" si="53"/>
        <v>2359029.2018137351</v>
      </c>
      <c r="G130" s="523">
        <f t="shared" si="54"/>
        <v>2456743.1563591897</v>
      </c>
      <c r="H130" s="526">
        <f t="shared" si="55"/>
        <v>498504.16668118851</v>
      </c>
      <c r="I130" s="577">
        <f t="shared" si="56"/>
        <v>498504.16668118851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2359029.2018137351</v>
      </c>
      <c r="E131" s="522">
        <f t="shared" si="52"/>
        <v>195427.90909090909</v>
      </c>
      <c r="F131" s="523">
        <f t="shared" si="53"/>
        <v>2163601.2927228259</v>
      </c>
      <c r="G131" s="523">
        <f t="shared" si="54"/>
        <v>2261315.2472682805</v>
      </c>
      <c r="H131" s="526">
        <f t="shared" si="55"/>
        <v>474395.19169019174</v>
      </c>
      <c r="I131" s="577">
        <f t="shared" si="56"/>
        <v>474395.19169019174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2163601.2927228259</v>
      </c>
      <c r="E132" s="522">
        <f t="shared" si="52"/>
        <v>195427.90909090909</v>
      </c>
      <c r="F132" s="523">
        <f t="shared" si="53"/>
        <v>1968173.3836319167</v>
      </c>
      <c r="G132" s="523">
        <f t="shared" si="54"/>
        <v>2065887.3381773713</v>
      </c>
      <c r="H132" s="526">
        <f t="shared" si="55"/>
        <v>450286.21669919498</v>
      </c>
      <c r="I132" s="577">
        <f t="shared" si="56"/>
        <v>450286.21669919498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1968173.3836319167</v>
      </c>
      <c r="E133" s="522">
        <f t="shared" si="52"/>
        <v>195427.90909090909</v>
      </c>
      <c r="F133" s="523">
        <f t="shared" si="53"/>
        <v>1772745.4745410075</v>
      </c>
      <c r="G133" s="523">
        <f t="shared" si="54"/>
        <v>1870459.4290864621</v>
      </c>
      <c r="H133" s="526">
        <f t="shared" si="55"/>
        <v>426177.24170819821</v>
      </c>
      <c r="I133" s="577">
        <f t="shared" si="56"/>
        <v>426177.24170819821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1772745.4745410075</v>
      </c>
      <c r="E134" s="522">
        <f t="shared" si="52"/>
        <v>195427.90909090909</v>
      </c>
      <c r="F134" s="523">
        <f t="shared" si="53"/>
        <v>1577317.5654500984</v>
      </c>
      <c r="G134" s="523">
        <f t="shared" si="54"/>
        <v>1675031.519995553</v>
      </c>
      <c r="H134" s="526">
        <f t="shared" si="55"/>
        <v>402068.26671720151</v>
      </c>
      <c r="I134" s="577">
        <f t="shared" si="56"/>
        <v>402068.26671720151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1577317.5654500984</v>
      </c>
      <c r="E135" s="522">
        <f t="shared" si="52"/>
        <v>195427.90909090909</v>
      </c>
      <c r="F135" s="523">
        <f t="shared" si="53"/>
        <v>1381889.6563591892</v>
      </c>
      <c r="G135" s="523">
        <f t="shared" si="54"/>
        <v>1479603.6109046438</v>
      </c>
      <c r="H135" s="526">
        <f t="shared" si="55"/>
        <v>377959.2917262048</v>
      </c>
      <c r="I135" s="577">
        <f t="shared" si="56"/>
        <v>377959.2917262048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1381889.6563591892</v>
      </c>
      <c r="E136" s="522">
        <f t="shared" si="52"/>
        <v>195427.90909090909</v>
      </c>
      <c r="F136" s="523">
        <f t="shared" si="53"/>
        <v>1186461.74726828</v>
      </c>
      <c r="G136" s="523">
        <f t="shared" si="54"/>
        <v>1284175.7018137346</v>
      </c>
      <c r="H136" s="526">
        <f t="shared" si="55"/>
        <v>353850.31673520803</v>
      </c>
      <c r="I136" s="577">
        <f t="shared" si="56"/>
        <v>353850.31673520803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1186461.74726828</v>
      </c>
      <c r="E137" s="522">
        <f t="shared" si="52"/>
        <v>195427.90909090909</v>
      </c>
      <c r="F137" s="523">
        <f t="shared" si="53"/>
        <v>991033.83817737096</v>
      </c>
      <c r="G137" s="523">
        <f t="shared" si="54"/>
        <v>1088747.7927228254</v>
      </c>
      <c r="H137" s="526">
        <f t="shared" si="55"/>
        <v>329741.34174421127</v>
      </c>
      <c r="I137" s="577">
        <f t="shared" si="56"/>
        <v>329741.34174421127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991033.83817737096</v>
      </c>
      <c r="E138" s="522">
        <f t="shared" si="52"/>
        <v>195427.90909090909</v>
      </c>
      <c r="F138" s="523">
        <f t="shared" si="53"/>
        <v>795605.9290864619</v>
      </c>
      <c r="G138" s="523">
        <f t="shared" si="54"/>
        <v>893319.88363191648</v>
      </c>
      <c r="H138" s="526">
        <f t="shared" si="55"/>
        <v>305632.36675321462</v>
      </c>
      <c r="I138" s="577">
        <f t="shared" si="56"/>
        <v>305632.36675321462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795605.9290864619</v>
      </c>
      <c r="E139" s="522">
        <f t="shared" si="52"/>
        <v>195427.90909090909</v>
      </c>
      <c r="F139" s="523">
        <f t="shared" si="53"/>
        <v>600178.01999555284</v>
      </c>
      <c r="G139" s="523">
        <f t="shared" si="54"/>
        <v>697891.97454100731</v>
      </c>
      <c r="H139" s="526">
        <f t="shared" si="55"/>
        <v>281523.39176221786</v>
      </c>
      <c r="I139" s="577">
        <f t="shared" si="56"/>
        <v>281523.39176221786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600178.01999555284</v>
      </c>
      <c r="E140" s="522">
        <f t="shared" si="52"/>
        <v>195427.90909090909</v>
      </c>
      <c r="F140" s="523">
        <f t="shared" si="53"/>
        <v>404750.11090464378</v>
      </c>
      <c r="G140" s="523">
        <f t="shared" si="54"/>
        <v>502464.06545009831</v>
      </c>
      <c r="H140" s="526">
        <f t="shared" si="55"/>
        <v>257414.41677122115</v>
      </c>
      <c r="I140" s="577">
        <f t="shared" si="56"/>
        <v>257414.41677122115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404750.11090464378</v>
      </c>
      <c r="E141" s="522">
        <f t="shared" si="52"/>
        <v>195427.90909090909</v>
      </c>
      <c r="F141" s="523">
        <f t="shared" si="53"/>
        <v>209322.20181373469</v>
      </c>
      <c r="G141" s="523">
        <f t="shared" si="54"/>
        <v>307036.15635918925</v>
      </c>
      <c r="H141" s="526">
        <f t="shared" si="55"/>
        <v>233305.44178022441</v>
      </c>
      <c r="I141" s="577">
        <f t="shared" si="56"/>
        <v>233305.44178022441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209322.20181373469</v>
      </c>
      <c r="E142" s="522">
        <f t="shared" si="52"/>
        <v>195427.90909090909</v>
      </c>
      <c r="F142" s="523">
        <f t="shared" si="53"/>
        <v>13894.292722825601</v>
      </c>
      <c r="G142" s="523">
        <f t="shared" si="54"/>
        <v>111608.24726828015</v>
      </c>
      <c r="H142" s="526">
        <f t="shared" si="55"/>
        <v>209196.46678922768</v>
      </c>
      <c r="I142" s="577">
        <f t="shared" si="56"/>
        <v>209196.46678922768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13894.292722825601</v>
      </c>
      <c r="E143" s="522">
        <f t="shared" si="52"/>
        <v>13894.292722825601</v>
      </c>
      <c r="F143" s="523">
        <f t="shared" si="53"/>
        <v>0</v>
      </c>
      <c r="G143" s="523">
        <f t="shared" si="54"/>
        <v>6947.1463614128006</v>
      </c>
      <c r="H143" s="526">
        <f t="shared" si="55"/>
        <v>14751.327824235723</v>
      </c>
      <c r="I143" s="577">
        <f t="shared" si="56"/>
        <v>14751.327824235723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8598827.9999999981</v>
      </c>
      <c r="F155" s="375"/>
      <c r="G155" s="375"/>
      <c r="H155" s="375">
        <f>SUM(H99:H154)</f>
        <v>31293483.111618832</v>
      </c>
      <c r="I155" s="375">
        <f>SUM(I99:I154)</f>
        <v>31293483.111618832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76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521810.81321918749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521810.81321918749</v>
      </c>
      <c r="O6" s="269"/>
      <c r="P6" s="269"/>
    </row>
    <row r="7" spans="1:17" ht="13.5" thickBot="1">
      <c r="C7" s="467" t="s">
        <v>48</v>
      </c>
      <c r="D7" s="624" t="s">
        <v>298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3363468.5754666021</v>
      </c>
      <c r="E27" s="609">
        <v>103448.80952380953</v>
      </c>
      <c r="F27" s="626">
        <v>3260019.7659427924</v>
      </c>
      <c r="G27" s="609">
        <v>521810.81321918749</v>
      </c>
      <c r="H27" s="610">
        <v>521810.81321918749</v>
      </c>
      <c r="I27" s="511">
        <f t="shared" si="6"/>
        <v>0</v>
      </c>
      <c r="J27" s="511"/>
      <c r="K27" s="518">
        <f t="shared" ref="K27" si="21">G27</f>
        <v>521810.81321918749</v>
      </c>
      <c r="L27" s="519">
        <f t="shared" ref="L27" si="22">IF(K27&lt;&gt;0,+G27-K27,0)</f>
        <v>0</v>
      </c>
      <c r="M27" s="518">
        <f t="shared" ref="M27" si="23">H27</f>
        <v>521810.81321918749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3260019.7659427924</v>
      </c>
      <c r="E28" s="522">
        <f t="shared" ref="E28:E72" si="24">IF(+$I$14&lt;F27,$I$14,D28)</f>
        <v>103448.80952380953</v>
      </c>
      <c r="F28" s="523">
        <f t="shared" ref="F28:F72" si="25">+D28-E28</f>
        <v>3156570.9564189827</v>
      </c>
      <c r="G28" s="524">
        <f t="shared" ref="G28:G52" si="26">+I$12*((D28+F28)/2)+E28</f>
        <v>464202.68394593865</v>
      </c>
      <c r="H28" s="491">
        <f t="shared" ref="H28:H52" si="27">+I$13*((D28+F28)/2)+E28</f>
        <v>464202.68394593865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3156570.9564189827</v>
      </c>
      <c r="E29" s="522">
        <f t="shared" si="24"/>
        <v>103448.80952380953</v>
      </c>
      <c r="F29" s="523">
        <f t="shared" si="25"/>
        <v>3053122.146895173</v>
      </c>
      <c r="G29" s="524">
        <f t="shared" si="26"/>
        <v>452570.47598540509</v>
      </c>
      <c r="H29" s="491">
        <f t="shared" si="27"/>
        <v>452570.47598540509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3053122.146895173</v>
      </c>
      <c r="E30" s="522">
        <f t="shared" si="24"/>
        <v>103448.80952380953</v>
      </c>
      <c r="F30" s="523">
        <f t="shared" si="25"/>
        <v>2949673.3373713633</v>
      </c>
      <c r="G30" s="524">
        <f t="shared" si="26"/>
        <v>440938.26802487153</v>
      </c>
      <c r="H30" s="491">
        <f t="shared" si="27"/>
        <v>440938.26802487153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2949673.3373713633</v>
      </c>
      <c r="E31" s="522">
        <f t="shared" si="24"/>
        <v>103448.80952380953</v>
      </c>
      <c r="F31" s="523">
        <f t="shared" si="25"/>
        <v>2846224.5278475536</v>
      </c>
      <c r="G31" s="524">
        <f t="shared" si="26"/>
        <v>429306.06006433797</v>
      </c>
      <c r="H31" s="491">
        <f t="shared" si="27"/>
        <v>429306.06006433797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2846224.5278475536</v>
      </c>
      <c r="E32" s="522">
        <f t="shared" si="24"/>
        <v>103448.80952380953</v>
      </c>
      <c r="F32" s="523">
        <f t="shared" si="25"/>
        <v>2742775.7183237439</v>
      </c>
      <c r="G32" s="524">
        <f t="shared" si="26"/>
        <v>417673.85210380441</v>
      </c>
      <c r="H32" s="491">
        <f t="shared" si="27"/>
        <v>417673.85210380441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2742775.7183237439</v>
      </c>
      <c r="E33" s="522">
        <f t="shared" si="24"/>
        <v>103448.80952380953</v>
      </c>
      <c r="F33" s="523">
        <f t="shared" si="25"/>
        <v>2639326.9087999342</v>
      </c>
      <c r="G33" s="524">
        <f t="shared" si="26"/>
        <v>406041.64414327085</v>
      </c>
      <c r="H33" s="491">
        <f t="shared" si="27"/>
        <v>406041.64414327085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2639326.9087999342</v>
      </c>
      <c r="E34" s="522">
        <f t="shared" si="24"/>
        <v>103448.80952380953</v>
      </c>
      <c r="F34" s="523">
        <f t="shared" si="25"/>
        <v>2535878.0992761245</v>
      </c>
      <c r="G34" s="524">
        <f t="shared" si="26"/>
        <v>394409.43618273729</v>
      </c>
      <c r="H34" s="491">
        <f t="shared" si="27"/>
        <v>394409.43618273729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2535878.0992761245</v>
      </c>
      <c r="E35" s="522">
        <f t="shared" si="24"/>
        <v>103448.80952380953</v>
      </c>
      <c r="F35" s="523">
        <f t="shared" si="25"/>
        <v>2432429.2897523148</v>
      </c>
      <c r="G35" s="524">
        <f t="shared" si="26"/>
        <v>382777.22822220373</v>
      </c>
      <c r="H35" s="491">
        <f t="shared" si="27"/>
        <v>382777.22822220373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2432429.2897523148</v>
      </c>
      <c r="E36" s="522">
        <f t="shared" si="24"/>
        <v>103448.80952380953</v>
      </c>
      <c r="F36" s="523">
        <f t="shared" si="25"/>
        <v>2328980.4802285051</v>
      </c>
      <c r="G36" s="524">
        <f t="shared" si="26"/>
        <v>371145.02026167017</v>
      </c>
      <c r="H36" s="491">
        <f t="shared" si="27"/>
        <v>371145.02026167017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2328980.4802285051</v>
      </c>
      <c r="E37" s="522">
        <f t="shared" si="24"/>
        <v>103448.80952380953</v>
      </c>
      <c r="F37" s="523">
        <f t="shared" si="25"/>
        <v>2225531.6707046954</v>
      </c>
      <c r="G37" s="524">
        <f t="shared" si="26"/>
        <v>359512.81230113667</v>
      </c>
      <c r="H37" s="491">
        <f t="shared" si="27"/>
        <v>359512.81230113667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2225531.6707046954</v>
      </c>
      <c r="E38" s="522">
        <f t="shared" si="24"/>
        <v>103448.80952380953</v>
      </c>
      <c r="F38" s="523">
        <f t="shared" si="25"/>
        <v>2122082.8611808857</v>
      </c>
      <c r="G38" s="524">
        <f t="shared" si="26"/>
        <v>347880.60434060311</v>
      </c>
      <c r="H38" s="491">
        <f t="shared" si="27"/>
        <v>347880.60434060311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2122082.8611808857</v>
      </c>
      <c r="E39" s="522">
        <f t="shared" si="24"/>
        <v>103448.80952380953</v>
      </c>
      <c r="F39" s="523">
        <f t="shared" si="25"/>
        <v>2018634.0516570762</v>
      </c>
      <c r="G39" s="524">
        <f t="shared" si="26"/>
        <v>336248.39638006955</v>
      </c>
      <c r="H39" s="491">
        <f t="shared" si="27"/>
        <v>336248.39638006955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2018634.0516570762</v>
      </c>
      <c r="E40" s="522">
        <f t="shared" si="24"/>
        <v>103448.80952380953</v>
      </c>
      <c r="F40" s="523">
        <f t="shared" si="25"/>
        <v>1915185.2421332668</v>
      </c>
      <c r="G40" s="524">
        <f t="shared" si="26"/>
        <v>324616.18841953599</v>
      </c>
      <c r="H40" s="491">
        <f t="shared" si="27"/>
        <v>324616.18841953599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1915185.2421332668</v>
      </c>
      <c r="E41" s="522">
        <f t="shared" si="24"/>
        <v>103448.80952380953</v>
      </c>
      <c r="F41" s="523">
        <f t="shared" si="25"/>
        <v>1811736.4326094573</v>
      </c>
      <c r="G41" s="524">
        <f t="shared" si="26"/>
        <v>312983.98045900243</v>
      </c>
      <c r="H41" s="491">
        <f t="shared" si="27"/>
        <v>312983.98045900243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1811736.4326094573</v>
      </c>
      <c r="E42" s="522">
        <f t="shared" si="24"/>
        <v>103448.80952380953</v>
      </c>
      <c r="F42" s="523">
        <f t="shared" si="25"/>
        <v>1708287.6230856478</v>
      </c>
      <c r="G42" s="524">
        <f t="shared" si="26"/>
        <v>301351.77249846898</v>
      </c>
      <c r="H42" s="491">
        <f t="shared" si="27"/>
        <v>301351.77249846898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1708287.6230856478</v>
      </c>
      <c r="E43" s="522">
        <f t="shared" si="24"/>
        <v>103448.80952380953</v>
      </c>
      <c r="F43" s="523">
        <f t="shared" si="25"/>
        <v>1604838.8135618384</v>
      </c>
      <c r="G43" s="524">
        <f t="shared" si="26"/>
        <v>289719.56453793542</v>
      </c>
      <c r="H43" s="491">
        <f t="shared" si="27"/>
        <v>289719.56453793542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1604838.8135618384</v>
      </c>
      <c r="E44" s="522">
        <f t="shared" si="24"/>
        <v>103448.80952380953</v>
      </c>
      <c r="F44" s="523">
        <f t="shared" si="25"/>
        <v>1501390.0040380289</v>
      </c>
      <c r="G44" s="524">
        <f t="shared" si="26"/>
        <v>278087.35657740186</v>
      </c>
      <c r="H44" s="491">
        <f t="shared" si="27"/>
        <v>278087.35657740186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1501390.0040380289</v>
      </c>
      <c r="E45" s="522">
        <f t="shared" si="24"/>
        <v>103448.80952380953</v>
      </c>
      <c r="F45" s="523">
        <f t="shared" si="25"/>
        <v>1397941.1945142194</v>
      </c>
      <c r="G45" s="524">
        <f t="shared" si="26"/>
        <v>266455.14861686836</v>
      </c>
      <c r="H45" s="491">
        <f t="shared" si="27"/>
        <v>266455.14861686836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1397941.1945142194</v>
      </c>
      <c r="E46" s="522">
        <f t="shared" si="24"/>
        <v>103448.80952380953</v>
      </c>
      <c r="F46" s="523">
        <f t="shared" si="25"/>
        <v>1294492.3849904099</v>
      </c>
      <c r="G46" s="524">
        <f t="shared" si="26"/>
        <v>254822.94065633486</v>
      </c>
      <c r="H46" s="491">
        <f t="shared" si="27"/>
        <v>254822.94065633486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1294492.3849904099</v>
      </c>
      <c r="E47" s="522">
        <f t="shared" si="24"/>
        <v>103448.80952380953</v>
      </c>
      <c r="F47" s="523">
        <f t="shared" si="25"/>
        <v>1191043.5754666005</v>
      </c>
      <c r="G47" s="524">
        <f t="shared" si="26"/>
        <v>243190.7326958013</v>
      </c>
      <c r="H47" s="491">
        <f t="shared" si="27"/>
        <v>243190.7326958013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1191043.5754666005</v>
      </c>
      <c r="E48" s="522">
        <f t="shared" si="24"/>
        <v>103448.80952380953</v>
      </c>
      <c r="F48" s="523">
        <f t="shared" si="25"/>
        <v>1087594.765942791</v>
      </c>
      <c r="G48" s="524">
        <f t="shared" si="26"/>
        <v>231558.5247352678</v>
      </c>
      <c r="H48" s="491">
        <f t="shared" si="27"/>
        <v>231558.5247352678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1087594.765942791</v>
      </c>
      <c r="E49" s="522">
        <f t="shared" si="24"/>
        <v>103448.80952380953</v>
      </c>
      <c r="F49" s="523">
        <f t="shared" si="25"/>
        <v>984145.95641898154</v>
      </c>
      <c r="G49" s="524">
        <f t="shared" si="26"/>
        <v>219926.31677473424</v>
      </c>
      <c r="H49" s="491">
        <f t="shared" si="27"/>
        <v>219926.31677473424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984145.95641898154</v>
      </c>
      <c r="E50" s="522">
        <f t="shared" si="24"/>
        <v>103448.80952380953</v>
      </c>
      <c r="F50" s="523">
        <f t="shared" si="25"/>
        <v>880697.14689517207</v>
      </c>
      <c r="G50" s="524">
        <f t="shared" si="26"/>
        <v>208294.10881420074</v>
      </c>
      <c r="H50" s="491">
        <f t="shared" si="27"/>
        <v>208294.10881420074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880697.14689517207</v>
      </c>
      <c r="E51" s="522">
        <f t="shared" si="24"/>
        <v>103448.80952380953</v>
      </c>
      <c r="F51" s="523">
        <f t="shared" si="25"/>
        <v>777248.33737136261</v>
      </c>
      <c r="G51" s="524">
        <f t="shared" si="26"/>
        <v>196661.90085366718</v>
      </c>
      <c r="H51" s="491">
        <f t="shared" si="27"/>
        <v>196661.90085366718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777248.33737136261</v>
      </c>
      <c r="E52" s="522">
        <f t="shared" si="24"/>
        <v>103448.80952380953</v>
      </c>
      <c r="F52" s="523">
        <f t="shared" si="25"/>
        <v>673799.52784755314</v>
      </c>
      <c r="G52" s="524">
        <f t="shared" si="26"/>
        <v>185029.69289313367</v>
      </c>
      <c r="H52" s="491">
        <f t="shared" si="27"/>
        <v>185029.69289313367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673799.52784755314</v>
      </c>
      <c r="E53" s="522">
        <f t="shared" si="24"/>
        <v>103448.80952380953</v>
      </c>
      <c r="F53" s="523">
        <f t="shared" si="25"/>
        <v>570350.71832374367</v>
      </c>
      <c r="G53" s="524">
        <f t="shared" ref="G53:G72" si="29">+I$12*((D53+F53)/2)+E53</f>
        <v>173397.48493260011</v>
      </c>
      <c r="H53" s="491">
        <f t="shared" ref="H53:H72" si="30">+I$13*((D53+F53)/2)+E53</f>
        <v>173397.48493260011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570350.71832374367</v>
      </c>
      <c r="E54" s="522">
        <f t="shared" si="24"/>
        <v>103448.80952380953</v>
      </c>
      <c r="F54" s="523">
        <f t="shared" si="25"/>
        <v>466901.90879993414</v>
      </c>
      <c r="G54" s="524">
        <f t="shared" si="29"/>
        <v>161765.27697206661</v>
      </c>
      <c r="H54" s="491">
        <f t="shared" si="30"/>
        <v>161765.27697206661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466901.90879993414</v>
      </c>
      <c r="E55" s="522">
        <f t="shared" si="24"/>
        <v>103448.80952380953</v>
      </c>
      <c r="F55" s="523">
        <f t="shared" si="25"/>
        <v>363453.09927612462</v>
      </c>
      <c r="G55" s="524">
        <f t="shared" si="29"/>
        <v>150133.06901153305</v>
      </c>
      <c r="H55" s="491">
        <f t="shared" si="30"/>
        <v>150133.06901153305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363453.09927612462</v>
      </c>
      <c r="E56" s="522">
        <f t="shared" si="24"/>
        <v>103448.80952380953</v>
      </c>
      <c r="F56" s="523">
        <f t="shared" si="25"/>
        <v>260004.28975231509</v>
      </c>
      <c r="G56" s="524">
        <f t="shared" si="29"/>
        <v>138500.86105099952</v>
      </c>
      <c r="H56" s="491">
        <f t="shared" si="30"/>
        <v>138500.86105099952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260004.28975231509</v>
      </c>
      <c r="E57" s="522">
        <f t="shared" si="24"/>
        <v>103448.80952380953</v>
      </c>
      <c r="F57" s="523">
        <f t="shared" si="25"/>
        <v>156555.48022850556</v>
      </c>
      <c r="G57" s="524">
        <f t="shared" si="29"/>
        <v>126868.65309046599</v>
      </c>
      <c r="H57" s="491">
        <f t="shared" si="30"/>
        <v>126868.65309046599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156555.48022850556</v>
      </c>
      <c r="E58" s="522">
        <f t="shared" si="24"/>
        <v>103448.80952380953</v>
      </c>
      <c r="F58" s="523">
        <f t="shared" si="25"/>
        <v>53106.670704696036</v>
      </c>
      <c r="G58" s="524">
        <f t="shared" si="29"/>
        <v>115236.44512993246</v>
      </c>
      <c r="H58" s="491">
        <f t="shared" si="30"/>
        <v>115236.44512993246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53106.670704696036</v>
      </c>
      <c r="E59" s="522">
        <f t="shared" si="24"/>
        <v>53106.670704696036</v>
      </c>
      <c r="F59" s="523">
        <f t="shared" si="25"/>
        <v>0</v>
      </c>
      <c r="G59" s="524">
        <f t="shared" si="29"/>
        <v>56092.436517624119</v>
      </c>
      <c r="H59" s="491">
        <f t="shared" si="30"/>
        <v>56092.436517624119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9"/>
        <v>0</v>
      </c>
      <c r="H60" s="491">
        <f t="shared" si="30"/>
        <v>0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4"/>
        <v>0</v>
      </c>
      <c r="F72" s="528">
        <f t="shared" si="25"/>
        <v>0</v>
      </c>
      <c r="G72" s="530">
        <f t="shared" si="29"/>
        <v>0</v>
      </c>
      <c r="H72" s="471">
        <f t="shared" si="30"/>
        <v>0</v>
      </c>
      <c r="I72" s="53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4344850.0000000019</v>
      </c>
      <c r="F73" s="375"/>
      <c r="G73" s="375">
        <f>SUM(G17:G72)</f>
        <v>15127222.212060971</v>
      </c>
      <c r="H73" s="375">
        <f>SUM(H17:H72)</f>
        <v>15127222.212060971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521810.81321918749</v>
      </c>
      <c r="N87" s="546">
        <f>IF(J92&lt;D11,0,VLOOKUP(J92,C17:O72,11))</f>
        <v>521810.81321918749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507701.93491934414</v>
      </c>
      <c r="N88" s="550">
        <f>IF(J92&lt;D11,0,VLOOKUP(J92,C99:P154,7))</f>
        <v>507701.93491934414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-14108.878299843345</v>
      </c>
      <c r="N89" s="555">
        <f>+N88-N87</f>
        <v>-14108.878299843345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98746.590909090912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31">H99</f>
        <v>342136.30353000003</v>
      </c>
      <c r="M99" s="519">
        <f t="shared" ref="M99:M104" si="32">IF(L99&lt;&gt;0,+H99-L99,0)</f>
        <v>0</v>
      </c>
      <c r="N99" s="518">
        <f t="shared" ref="N99:N104" si="33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31"/>
        <v>679954.3306665339</v>
      </c>
      <c r="M100" s="519">
        <f t="shared" si="32"/>
        <v>0</v>
      </c>
      <c r="N100" s="518">
        <f t="shared" si="33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31"/>
        <v>665893.21056754142</v>
      </c>
      <c r="M101" s="519">
        <f t="shared" si="32"/>
        <v>0</v>
      </c>
      <c r="N101" s="518">
        <f t="shared" si="33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31"/>
        <v>613375.91620122688</v>
      </c>
      <c r="M102" s="519">
        <f t="shared" si="32"/>
        <v>0</v>
      </c>
      <c r="N102" s="518">
        <f t="shared" si="33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35">+I103-H103</f>
        <v>0</v>
      </c>
      <c r="K103" s="514"/>
      <c r="L103" s="518">
        <f t="shared" si="31"/>
        <v>581252.00039105583</v>
      </c>
      <c r="M103" s="519">
        <f t="shared" si="32"/>
        <v>0</v>
      </c>
      <c r="N103" s="518">
        <f t="shared" si="33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35"/>
        <v>0</v>
      </c>
      <c r="K104" s="514"/>
      <c r="L104" s="518">
        <f t="shared" si="31"/>
        <v>507915.61664035521</v>
      </c>
      <c r="M104" s="519">
        <f t="shared" si="32"/>
        <v>0</v>
      </c>
      <c r="N104" s="518">
        <f t="shared" si="33"/>
        <v>507915.61664035521</v>
      </c>
      <c r="O104" s="514">
        <f t="shared" ref="O104:O130" si="36">IF(N104&lt;&gt;0,+I104-N104,0)</f>
        <v>0</v>
      </c>
      <c r="P104" s="514">
        <f t="shared" ref="P104:P130" si="37"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35"/>
        <v>0</v>
      </c>
      <c r="K105" s="514"/>
      <c r="L105" s="518">
        <f t="shared" ref="L105" si="38">H105</f>
        <v>500065.11807412654</v>
      </c>
      <c r="M105" s="519">
        <f t="shared" ref="M105" si="39">IF(L105&lt;&gt;0,+H105-L105,0)</f>
        <v>0</v>
      </c>
      <c r="N105" s="518">
        <f t="shared" ref="N105" si="40">I105</f>
        <v>500065.11807412654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35"/>
        <v>0</v>
      </c>
      <c r="K106" s="514"/>
      <c r="L106" s="518">
        <f t="shared" ref="L106" si="41">H106</f>
        <v>493459.88444780855</v>
      </c>
      <c r="M106" s="519">
        <f t="shared" ref="M106" si="42">IF(L106&lt;&gt;0,+H106-L106,0)</f>
        <v>0</v>
      </c>
      <c r="N106" s="518">
        <f t="shared" ref="N106" si="43">I106</f>
        <v>493459.88444780855</v>
      </c>
      <c r="O106" s="514">
        <f t="shared" si="36"/>
        <v>0</v>
      </c>
      <c r="P106" s="514">
        <f t="shared" si="37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2021</v>
      </c>
      <c r="D107" s="629">
        <v>3573795.5368217053</v>
      </c>
      <c r="E107" s="630">
        <v>105971.95121951219</v>
      </c>
      <c r="F107" s="631">
        <v>3467823.5856021931</v>
      </c>
      <c r="G107" s="631">
        <v>3520809.5612119492</v>
      </c>
      <c r="H107" s="633">
        <v>505633.92476291995</v>
      </c>
      <c r="I107" s="634">
        <v>505633.92476291995</v>
      </c>
      <c r="J107" s="514">
        <f t="shared" si="35"/>
        <v>0</v>
      </c>
      <c r="K107" s="514"/>
      <c r="L107" s="518">
        <f t="shared" ref="L107" si="44">H107</f>
        <v>505633.92476291995</v>
      </c>
      <c r="M107" s="519">
        <f t="shared" ref="M107" si="45">IF(L107&lt;&gt;0,+H107-L107,0)</f>
        <v>0</v>
      </c>
      <c r="N107" s="518">
        <f t="shared" ref="N107" si="46">I107</f>
        <v>505633.92476291995</v>
      </c>
      <c r="O107" s="514">
        <f t="shared" si="36"/>
        <v>0</v>
      </c>
      <c r="P107" s="514">
        <f t="shared" si="37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2022</v>
      </c>
      <c r="D108" s="629">
        <v>3467823.5856021931</v>
      </c>
      <c r="E108" s="630">
        <v>103448.80952380953</v>
      </c>
      <c r="F108" s="631">
        <v>3364374.7760783834</v>
      </c>
      <c r="G108" s="631">
        <v>3416099.1808402883</v>
      </c>
      <c r="H108" s="633">
        <v>504696.45092425711</v>
      </c>
      <c r="I108" s="634">
        <v>504696.45092425711</v>
      </c>
      <c r="J108" s="514">
        <f t="shared" si="35"/>
        <v>0</v>
      </c>
      <c r="K108" s="514"/>
      <c r="L108" s="518">
        <f t="shared" ref="L108" si="47">H108</f>
        <v>504696.45092425711</v>
      </c>
      <c r="M108" s="519">
        <f t="shared" ref="M108" si="48">IF(L108&lt;&gt;0,+H108-L108,0)</f>
        <v>0</v>
      </c>
      <c r="N108" s="518">
        <f t="shared" ref="N108" si="49">I108</f>
        <v>504696.45092425711</v>
      </c>
      <c r="O108" s="514">
        <f t="shared" ref="O108" si="50">IF(N108&lt;&gt;0,+I108-N108,0)</f>
        <v>0</v>
      </c>
      <c r="P108" s="514">
        <f t="shared" ref="P108" si="51">+O108-M108</f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3364374.7760783834</v>
      </c>
      <c r="E109" s="522">
        <f t="shared" ref="E109:E154" si="52">IF(+$J$96&lt;F108,$J$96,D109)</f>
        <v>98746.590909090912</v>
      </c>
      <c r="F109" s="523">
        <f t="shared" ref="F109:F154" si="53">+D109-E109</f>
        <v>3265628.1851692926</v>
      </c>
      <c r="G109" s="523">
        <f t="shared" ref="G109:G154" si="54">+(F109+D109)/2</f>
        <v>3315001.480623838</v>
      </c>
      <c r="H109" s="526">
        <f t="shared" ref="H109:H154" si="55">+J$94*G109+E109</f>
        <v>507701.93491934414</v>
      </c>
      <c r="I109" s="577">
        <f t="shared" ref="I109:I154" si="56">+J$95*G109+E109</f>
        <v>507701.93491934414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3265628.1851692926</v>
      </c>
      <c r="E110" s="522">
        <f t="shared" si="52"/>
        <v>98746.590909090912</v>
      </c>
      <c r="F110" s="523">
        <f t="shared" si="53"/>
        <v>3166881.5942602018</v>
      </c>
      <c r="G110" s="523">
        <f t="shared" si="54"/>
        <v>3216254.8897147472</v>
      </c>
      <c r="H110" s="526">
        <f t="shared" si="55"/>
        <v>495520.05618079612</v>
      </c>
      <c r="I110" s="577">
        <f t="shared" si="56"/>
        <v>495520.05618079612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3166881.5942602018</v>
      </c>
      <c r="E111" s="522">
        <f t="shared" si="52"/>
        <v>98746.590909090912</v>
      </c>
      <c r="F111" s="523">
        <f t="shared" si="53"/>
        <v>3068135.003351111</v>
      </c>
      <c r="G111" s="523">
        <f t="shared" si="54"/>
        <v>3117508.2988056564</v>
      </c>
      <c r="H111" s="526">
        <f t="shared" si="55"/>
        <v>483338.17744224798</v>
      </c>
      <c r="I111" s="577">
        <f t="shared" si="56"/>
        <v>483338.17744224798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3068135.003351111</v>
      </c>
      <c r="E112" s="522">
        <f t="shared" si="52"/>
        <v>98746.590909090912</v>
      </c>
      <c r="F112" s="523">
        <f t="shared" si="53"/>
        <v>2969388.4124420201</v>
      </c>
      <c r="G112" s="523">
        <f t="shared" si="54"/>
        <v>3018761.7078965656</v>
      </c>
      <c r="H112" s="526">
        <f t="shared" si="55"/>
        <v>471156.29870369984</v>
      </c>
      <c r="I112" s="577">
        <f t="shared" si="56"/>
        <v>471156.29870369984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2969388.4124420201</v>
      </c>
      <c r="E113" s="522">
        <f t="shared" si="52"/>
        <v>98746.590909090912</v>
      </c>
      <c r="F113" s="523">
        <f t="shared" si="53"/>
        <v>2870641.8215329293</v>
      </c>
      <c r="G113" s="523">
        <f t="shared" si="54"/>
        <v>2920015.1169874747</v>
      </c>
      <c r="H113" s="526">
        <f t="shared" si="55"/>
        <v>458974.41996515181</v>
      </c>
      <c r="I113" s="577">
        <f t="shared" si="56"/>
        <v>458974.41996515181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2870641.8215329293</v>
      </c>
      <c r="E114" s="522">
        <f t="shared" si="52"/>
        <v>98746.590909090912</v>
      </c>
      <c r="F114" s="523">
        <f t="shared" si="53"/>
        <v>2771895.2306238385</v>
      </c>
      <c r="G114" s="523">
        <f t="shared" si="54"/>
        <v>2821268.5260783839</v>
      </c>
      <c r="H114" s="526">
        <f t="shared" si="55"/>
        <v>446792.54122660367</v>
      </c>
      <c r="I114" s="577">
        <f t="shared" si="56"/>
        <v>446792.54122660367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2771895.2306238385</v>
      </c>
      <c r="E115" s="522">
        <f t="shared" si="52"/>
        <v>98746.590909090912</v>
      </c>
      <c r="F115" s="523">
        <f t="shared" si="53"/>
        <v>2673148.6397147477</v>
      </c>
      <c r="G115" s="523">
        <f t="shared" si="54"/>
        <v>2722521.9351692931</v>
      </c>
      <c r="H115" s="526">
        <f t="shared" si="55"/>
        <v>434610.66248805565</v>
      </c>
      <c r="I115" s="577">
        <f t="shared" si="56"/>
        <v>434610.66248805565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2673148.6397147477</v>
      </c>
      <c r="E116" s="522">
        <f t="shared" si="52"/>
        <v>98746.590909090912</v>
      </c>
      <c r="F116" s="523">
        <f t="shared" si="53"/>
        <v>2574402.0488056568</v>
      </c>
      <c r="G116" s="523">
        <f t="shared" si="54"/>
        <v>2623775.3442602023</v>
      </c>
      <c r="H116" s="526">
        <f t="shared" si="55"/>
        <v>422428.78374950751</v>
      </c>
      <c r="I116" s="577">
        <f t="shared" si="56"/>
        <v>422428.78374950751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2574402.0488056568</v>
      </c>
      <c r="E117" s="522">
        <f t="shared" si="52"/>
        <v>98746.590909090912</v>
      </c>
      <c r="F117" s="523">
        <f t="shared" si="53"/>
        <v>2475655.457896566</v>
      </c>
      <c r="G117" s="523">
        <f t="shared" si="54"/>
        <v>2525028.7533511114</v>
      </c>
      <c r="H117" s="526">
        <f t="shared" si="55"/>
        <v>410246.90501095937</v>
      </c>
      <c r="I117" s="577">
        <f t="shared" si="56"/>
        <v>410246.90501095937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2475655.457896566</v>
      </c>
      <c r="E118" s="522">
        <f t="shared" si="52"/>
        <v>98746.590909090912</v>
      </c>
      <c r="F118" s="523">
        <f t="shared" si="53"/>
        <v>2376908.8669874752</v>
      </c>
      <c r="G118" s="523">
        <f t="shared" si="54"/>
        <v>2426282.1624420206</v>
      </c>
      <c r="H118" s="526">
        <f t="shared" si="55"/>
        <v>398065.02627241134</v>
      </c>
      <c r="I118" s="577">
        <f t="shared" si="56"/>
        <v>398065.02627241134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2376908.8669874752</v>
      </c>
      <c r="E119" s="522">
        <f t="shared" si="52"/>
        <v>98746.590909090912</v>
      </c>
      <c r="F119" s="523">
        <f t="shared" si="53"/>
        <v>2278162.2760783844</v>
      </c>
      <c r="G119" s="523">
        <f t="shared" si="54"/>
        <v>2327535.5715329298</v>
      </c>
      <c r="H119" s="526">
        <f t="shared" si="55"/>
        <v>385883.1475338632</v>
      </c>
      <c r="I119" s="577">
        <f t="shared" si="56"/>
        <v>385883.1475338632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2278162.2760783844</v>
      </c>
      <c r="E120" s="522">
        <f t="shared" si="52"/>
        <v>98746.590909090912</v>
      </c>
      <c r="F120" s="523">
        <f t="shared" si="53"/>
        <v>2179415.6851692935</v>
      </c>
      <c r="G120" s="523">
        <f t="shared" si="54"/>
        <v>2228788.980623839</v>
      </c>
      <c r="H120" s="526">
        <f t="shared" si="55"/>
        <v>373701.26879531518</v>
      </c>
      <c r="I120" s="577">
        <f t="shared" si="56"/>
        <v>373701.26879531518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2179415.6851692935</v>
      </c>
      <c r="E121" s="522">
        <f t="shared" si="52"/>
        <v>98746.590909090912</v>
      </c>
      <c r="F121" s="523">
        <f t="shared" si="53"/>
        <v>2080669.0942602027</v>
      </c>
      <c r="G121" s="523">
        <f t="shared" si="54"/>
        <v>2130042.3897147481</v>
      </c>
      <c r="H121" s="526">
        <f t="shared" si="55"/>
        <v>361519.39005676704</v>
      </c>
      <c r="I121" s="577">
        <f t="shared" si="56"/>
        <v>361519.39005676704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2080669.0942602027</v>
      </c>
      <c r="E122" s="522">
        <f t="shared" si="52"/>
        <v>98746.590909090912</v>
      </c>
      <c r="F122" s="523">
        <f t="shared" si="53"/>
        <v>1981922.5033511119</v>
      </c>
      <c r="G122" s="523">
        <f t="shared" si="54"/>
        <v>2031295.7988056573</v>
      </c>
      <c r="H122" s="526">
        <f t="shared" si="55"/>
        <v>349337.51131821895</v>
      </c>
      <c r="I122" s="577">
        <f t="shared" si="56"/>
        <v>349337.51131821895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1981922.5033511119</v>
      </c>
      <c r="E123" s="522">
        <f t="shared" si="52"/>
        <v>98746.590909090912</v>
      </c>
      <c r="F123" s="523">
        <f t="shared" si="53"/>
        <v>1883175.9124420211</v>
      </c>
      <c r="G123" s="523">
        <f t="shared" si="54"/>
        <v>1932549.2078965665</v>
      </c>
      <c r="H123" s="526">
        <f t="shared" si="55"/>
        <v>337155.63257967087</v>
      </c>
      <c r="I123" s="577">
        <f t="shared" si="56"/>
        <v>337155.63257967087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1883175.9124420211</v>
      </c>
      <c r="E124" s="522">
        <f t="shared" si="52"/>
        <v>98746.590909090912</v>
      </c>
      <c r="F124" s="523">
        <f t="shared" si="53"/>
        <v>1784429.3215329302</v>
      </c>
      <c r="G124" s="523">
        <f t="shared" si="54"/>
        <v>1833802.6169874757</v>
      </c>
      <c r="H124" s="526">
        <f t="shared" si="55"/>
        <v>324973.75384112273</v>
      </c>
      <c r="I124" s="577">
        <f t="shared" si="56"/>
        <v>324973.75384112273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1784429.3215329302</v>
      </c>
      <c r="E125" s="522">
        <f t="shared" si="52"/>
        <v>98746.590909090912</v>
      </c>
      <c r="F125" s="523">
        <f t="shared" si="53"/>
        <v>1685682.7306238394</v>
      </c>
      <c r="G125" s="523">
        <f t="shared" si="54"/>
        <v>1735056.0260783848</v>
      </c>
      <c r="H125" s="526">
        <f t="shared" si="55"/>
        <v>312791.87510257465</v>
      </c>
      <c r="I125" s="577">
        <f t="shared" si="56"/>
        <v>312791.87510257465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1685682.7306238394</v>
      </c>
      <c r="E126" s="522">
        <f t="shared" si="52"/>
        <v>98746.590909090912</v>
      </c>
      <c r="F126" s="523">
        <f t="shared" si="53"/>
        <v>1586936.1397147486</v>
      </c>
      <c r="G126" s="523">
        <f t="shared" si="54"/>
        <v>1636309.435169294</v>
      </c>
      <c r="H126" s="526">
        <f t="shared" si="55"/>
        <v>300609.99636402656</v>
      </c>
      <c r="I126" s="577">
        <f t="shared" si="56"/>
        <v>300609.99636402656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1586936.1397147486</v>
      </c>
      <c r="E127" s="522">
        <f t="shared" si="52"/>
        <v>98746.590909090912</v>
      </c>
      <c r="F127" s="523">
        <f t="shared" si="53"/>
        <v>1488189.5488056578</v>
      </c>
      <c r="G127" s="523">
        <f t="shared" si="54"/>
        <v>1537562.8442602032</v>
      </c>
      <c r="H127" s="526">
        <f t="shared" si="55"/>
        <v>288428.11762547848</v>
      </c>
      <c r="I127" s="577">
        <f t="shared" si="56"/>
        <v>288428.11762547848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1488189.5488056578</v>
      </c>
      <c r="E128" s="522">
        <f t="shared" si="52"/>
        <v>98746.590909090912</v>
      </c>
      <c r="F128" s="523">
        <f t="shared" si="53"/>
        <v>1389442.9578965669</v>
      </c>
      <c r="G128" s="523">
        <f t="shared" si="54"/>
        <v>1438816.2533511124</v>
      </c>
      <c r="H128" s="526">
        <f t="shared" si="55"/>
        <v>276246.2388869304</v>
      </c>
      <c r="I128" s="577">
        <f t="shared" si="56"/>
        <v>276246.2388869304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1389442.9578965669</v>
      </c>
      <c r="E129" s="522">
        <f t="shared" si="52"/>
        <v>98746.590909090912</v>
      </c>
      <c r="F129" s="523">
        <f t="shared" si="53"/>
        <v>1290696.3669874761</v>
      </c>
      <c r="G129" s="523">
        <f t="shared" si="54"/>
        <v>1340069.6624420215</v>
      </c>
      <c r="H129" s="526">
        <f t="shared" si="55"/>
        <v>264064.36014838226</v>
      </c>
      <c r="I129" s="577">
        <f t="shared" si="56"/>
        <v>264064.36014838226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1290696.3669874761</v>
      </c>
      <c r="E130" s="522">
        <f t="shared" si="52"/>
        <v>98746.590909090912</v>
      </c>
      <c r="F130" s="523">
        <f t="shared" si="53"/>
        <v>1191949.7760783853</v>
      </c>
      <c r="G130" s="523">
        <f t="shared" si="54"/>
        <v>1241323.0715329307</v>
      </c>
      <c r="H130" s="526">
        <f t="shared" si="55"/>
        <v>251882.48140983417</v>
      </c>
      <c r="I130" s="577">
        <f t="shared" si="56"/>
        <v>251882.48140983417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1191949.7760783853</v>
      </c>
      <c r="E131" s="522">
        <f t="shared" si="52"/>
        <v>98746.590909090912</v>
      </c>
      <c r="F131" s="523">
        <f t="shared" si="53"/>
        <v>1093203.1851692945</v>
      </c>
      <c r="G131" s="523">
        <f t="shared" si="54"/>
        <v>1142576.4806238399</v>
      </c>
      <c r="H131" s="526">
        <f t="shared" si="55"/>
        <v>239700.60267128609</v>
      </c>
      <c r="I131" s="577">
        <f t="shared" si="56"/>
        <v>239700.60267128609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1093203.1851692945</v>
      </c>
      <c r="E132" s="522">
        <f t="shared" si="52"/>
        <v>98746.590909090912</v>
      </c>
      <c r="F132" s="523">
        <f t="shared" si="53"/>
        <v>994456.59426020354</v>
      </c>
      <c r="G132" s="523">
        <f t="shared" si="54"/>
        <v>1043829.8897147491</v>
      </c>
      <c r="H132" s="526">
        <f t="shared" si="55"/>
        <v>227518.72393273801</v>
      </c>
      <c r="I132" s="577">
        <f t="shared" si="56"/>
        <v>227518.72393273801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994456.59426020354</v>
      </c>
      <c r="E133" s="522">
        <f t="shared" si="52"/>
        <v>98746.590909090912</v>
      </c>
      <c r="F133" s="523">
        <f t="shared" si="53"/>
        <v>895710.00335111259</v>
      </c>
      <c r="G133" s="523">
        <f t="shared" si="54"/>
        <v>945083.29880565801</v>
      </c>
      <c r="H133" s="526">
        <f t="shared" si="55"/>
        <v>215336.84519418987</v>
      </c>
      <c r="I133" s="577">
        <f t="shared" si="56"/>
        <v>215336.84519418987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895710.00335111259</v>
      </c>
      <c r="E134" s="522">
        <f t="shared" si="52"/>
        <v>98746.590909090912</v>
      </c>
      <c r="F134" s="523">
        <f t="shared" si="53"/>
        <v>796963.41244202165</v>
      </c>
      <c r="G134" s="523">
        <f t="shared" si="54"/>
        <v>846336.70789656718</v>
      </c>
      <c r="H134" s="526">
        <f t="shared" si="55"/>
        <v>203154.96645564178</v>
      </c>
      <c r="I134" s="577">
        <f t="shared" si="56"/>
        <v>203154.96645564178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796963.41244202165</v>
      </c>
      <c r="E135" s="522">
        <f t="shared" si="52"/>
        <v>98746.590909090912</v>
      </c>
      <c r="F135" s="523">
        <f t="shared" si="53"/>
        <v>698216.82153293071</v>
      </c>
      <c r="G135" s="523">
        <f t="shared" si="54"/>
        <v>747590.11698747613</v>
      </c>
      <c r="H135" s="526">
        <f t="shared" si="55"/>
        <v>190973.08771709364</v>
      </c>
      <c r="I135" s="577">
        <f t="shared" si="56"/>
        <v>190973.08771709364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698216.82153293071</v>
      </c>
      <c r="E136" s="522">
        <f t="shared" si="52"/>
        <v>98746.590909090912</v>
      </c>
      <c r="F136" s="523">
        <f t="shared" si="53"/>
        <v>599470.23062383977</v>
      </c>
      <c r="G136" s="523">
        <f t="shared" si="54"/>
        <v>648843.5260783853</v>
      </c>
      <c r="H136" s="526">
        <f t="shared" si="55"/>
        <v>178791.20897854556</v>
      </c>
      <c r="I136" s="577">
        <f t="shared" si="56"/>
        <v>178791.20897854556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599470.23062383977</v>
      </c>
      <c r="E137" s="522">
        <f t="shared" si="52"/>
        <v>98746.590909090912</v>
      </c>
      <c r="F137" s="523">
        <f t="shared" si="53"/>
        <v>500723.63971474883</v>
      </c>
      <c r="G137" s="523">
        <f t="shared" si="54"/>
        <v>550096.93516929424</v>
      </c>
      <c r="H137" s="526">
        <f t="shared" si="55"/>
        <v>166609.33023999742</v>
      </c>
      <c r="I137" s="577">
        <f t="shared" si="56"/>
        <v>166609.33023999742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500723.63971474883</v>
      </c>
      <c r="E138" s="522">
        <f t="shared" si="52"/>
        <v>98746.590909090912</v>
      </c>
      <c r="F138" s="523">
        <f t="shared" si="53"/>
        <v>401977.04880565789</v>
      </c>
      <c r="G138" s="523">
        <f t="shared" si="54"/>
        <v>451350.34426020336</v>
      </c>
      <c r="H138" s="526">
        <f t="shared" si="55"/>
        <v>154427.45150144934</v>
      </c>
      <c r="I138" s="577">
        <f t="shared" si="56"/>
        <v>154427.45150144934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401977.04880565789</v>
      </c>
      <c r="E139" s="522">
        <f t="shared" si="52"/>
        <v>98746.590909090912</v>
      </c>
      <c r="F139" s="523">
        <f t="shared" si="53"/>
        <v>303230.45789656695</v>
      </c>
      <c r="G139" s="523">
        <f t="shared" si="54"/>
        <v>352603.75335111242</v>
      </c>
      <c r="H139" s="526">
        <f t="shared" si="55"/>
        <v>142245.57276290123</v>
      </c>
      <c r="I139" s="577">
        <f t="shared" si="56"/>
        <v>142245.57276290123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303230.45789656695</v>
      </c>
      <c r="E140" s="522">
        <f t="shared" si="52"/>
        <v>98746.590909090912</v>
      </c>
      <c r="F140" s="523">
        <f t="shared" si="53"/>
        <v>204483.86698747604</v>
      </c>
      <c r="G140" s="523">
        <f t="shared" si="54"/>
        <v>253857.16244202148</v>
      </c>
      <c r="H140" s="526">
        <f t="shared" si="55"/>
        <v>130063.69402435311</v>
      </c>
      <c r="I140" s="577">
        <f t="shared" si="56"/>
        <v>130063.69402435311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204483.86698747604</v>
      </c>
      <c r="E141" s="522">
        <f t="shared" si="52"/>
        <v>98746.590909090912</v>
      </c>
      <c r="F141" s="523">
        <f t="shared" si="53"/>
        <v>105737.27607838513</v>
      </c>
      <c r="G141" s="523">
        <f t="shared" si="54"/>
        <v>155110.5715329306</v>
      </c>
      <c r="H141" s="526">
        <f t="shared" si="55"/>
        <v>117881.81528580502</v>
      </c>
      <c r="I141" s="577">
        <f t="shared" si="56"/>
        <v>117881.81528580502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105737.27607838513</v>
      </c>
      <c r="E142" s="522">
        <f t="shared" si="52"/>
        <v>98746.590909090912</v>
      </c>
      <c r="F142" s="523">
        <f t="shared" si="53"/>
        <v>6990.6851692942146</v>
      </c>
      <c r="G142" s="523">
        <f t="shared" si="54"/>
        <v>56363.98062383967</v>
      </c>
      <c r="H142" s="526">
        <f t="shared" si="55"/>
        <v>105699.93654725692</v>
      </c>
      <c r="I142" s="577">
        <f t="shared" si="56"/>
        <v>105699.93654725692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6990.6851692942146</v>
      </c>
      <c r="E143" s="522">
        <f t="shared" si="52"/>
        <v>6990.6851692942146</v>
      </c>
      <c r="F143" s="523">
        <f t="shared" si="53"/>
        <v>0</v>
      </c>
      <c r="G143" s="523">
        <f t="shared" si="54"/>
        <v>3495.3425846471073</v>
      </c>
      <c r="H143" s="526">
        <f t="shared" si="55"/>
        <v>7421.8883037401893</v>
      </c>
      <c r="I143" s="577">
        <f t="shared" si="56"/>
        <v>7421.8883037401893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4344849.9999999991</v>
      </c>
      <c r="F155" s="375"/>
      <c r="G155" s="375"/>
      <c r="H155" s="375">
        <f>SUM(H99:H154)</f>
        <v>15829636.459441785</v>
      </c>
      <c r="I155" s="375">
        <f>SUM(I99:I154)</f>
        <v>15829636.459441785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67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783680.43817514717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783680.43817514717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5075354.7389685689</v>
      </c>
      <c r="E27" s="609">
        <v>152136.64285714287</v>
      </c>
      <c r="F27" s="626">
        <v>4923218.0961114261</v>
      </c>
      <c r="G27" s="609">
        <v>783680.43817514717</v>
      </c>
      <c r="H27" s="610">
        <v>783680.43817514717</v>
      </c>
      <c r="I27" s="511">
        <f t="shared" si="6"/>
        <v>0</v>
      </c>
      <c r="J27" s="511"/>
      <c r="K27" s="518">
        <f t="shared" ref="K27" si="21">G27</f>
        <v>783680.43817514717</v>
      </c>
      <c r="L27" s="519">
        <f t="shared" ref="L27" si="22">IF(K27&lt;&gt;0,+G27-K27,0)</f>
        <v>0</v>
      </c>
      <c r="M27" s="518">
        <f t="shared" ref="M27" si="23">H27</f>
        <v>783680.43817514717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4923218.0961114261</v>
      </c>
      <c r="E28" s="522">
        <f t="shared" ref="E28:E72" si="24">IF(+$I$14&lt;F27,$I$14,D28)</f>
        <v>152136.64285714287</v>
      </c>
      <c r="F28" s="523">
        <f t="shared" ref="F28:F72" si="25">+D28-E28</f>
        <v>4771081.4532542834</v>
      </c>
      <c r="G28" s="524">
        <f t="shared" ref="G28:G52" si="26">+I$12*((D28+F28)/2)+E28</f>
        <v>697170.02172833472</v>
      </c>
      <c r="H28" s="491">
        <f t="shared" ref="H28:H52" si="27">+I$13*((D28+F28)/2)+E28</f>
        <v>697170.02172833472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si="24"/>
        <v>152136.64285714287</v>
      </c>
      <c r="F29" s="523">
        <f t="shared" si="25"/>
        <v>4618944.8103971407</v>
      </c>
      <c r="G29" s="524">
        <f t="shared" si="26"/>
        <v>680063.15431944106</v>
      </c>
      <c r="H29" s="491">
        <f t="shared" si="27"/>
        <v>680063.15431944106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4618944.8103971407</v>
      </c>
      <c r="E30" s="522">
        <f t="shared" si="24"/>
        <v>152136.64285714287</v>
      </c>
      <c r="F30" s="523">
        <f t="shared" si="25"/>
        <v>4466808.167539998</v>
      </c>
      <c r="G30" s="524">
        <f t="shared" si="26"/>
        <v>662956.28691054753</v>
      </c>
      <c r="H30" s="491">
        <f t="shared" si="27"/>
        <v>662956.28691054753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4466808.167539998</v>
      </c>
      <c r="E31" s="522">
        <f t="shared" si="24"/>
        <v>152136.64285714287</v>
      </c>
      <c r="F31" s="523">
        <f t="shared" si="25"/>
        <v>4314671.5246828552</v>
      </c>
      <c r="G31" s="524">
        <f t="shared" si="26"/>
        <v>645849.41950165376</v>
      </c>
      <c r="H31" s="491">
        <f t="shared" si="27"/>
        <v>645849.41950165376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4314671.5246828552</v>
      </c>
      <c r="E32" s="522">
        <f t="shared" si="24"/>
        <v>152136.64285714287</v>
      </c>
      <c r="F32" s="523">
        <f t="shared" si="25"/>
        <v>4162534.8818257125</v>
      </c>
      <c r="G32" s="524">
        <f t="shared" si="26"/>
        <v>628742.55209276022</v>
      </c>
      <c r="H32" s="491">
        <f t="shared" si="27"/>
        <v>628742.55209276022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4162534.8818257125</v>
      </c>
      <c r="E33" s="522">
        <f t="shared" si="24"/>
        <v>152136.64285714287</v>
      </c>
      <c r="F33" s="523">
        <f t="shared" si="25"/>
        <v>4010398.2389685698</v>
      </c>
      <c r="G33" s="524">
        <f t="shared" si="26"/>
        <v>611635.68468386657</v>
      </c>
      <c r="H33" s="491">
        <f t="shared" si="27"/>
        <v>611635.68468386657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4010398.2389685698</v>
      </c>
      <c r="E34" s="522">
        <f t="shared" si="24"/>
        <v>152136.64285714287</v>
      </c>
      <c r="F34" s="523">
        <f t="shared" si="25"/>
        <v>3858261.5961114271</v>
      </c>
      <c r="G34" s="524">
        <f t="shared" si="26"/>
        <v>594528.81727497291</v>
      </c>
      <c r="H34" s="491">
        <f t="shared" si="27"/>
        <v>594528.81727497291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3858261.5961114271</v>
      </c>
      <c r="E35" s="522">
        <f t="shared" si="24"/>
        <v>152136.64285714287</v>
      </c>
      <c r="F35" s="523">
        <f t="shared" si="25"/>
        <v>3706124.9532542843</v>
      </c>
      <c r="G35" s="524">
        <f t="shared" si="26"/>
        <v>577421.94986607926</v>
      </c>
      <c r="H35" s="491">
        <f t="shared" si="27"/>
        <v>577421.94986607926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3706124.9532542843</v>
      </c>
      <c r="E36" s="522">
        <f t="shared" si="24"/>
        <v>152136.64285714287</v>
      </c>
      <c r="F36" s="523">
        <f t="shared" si="25"/>
        <v>3553988.3103971416</v>
      </c>
      <c r="G36" s="524">
        <f t="shared" si="26"/>
        <v>560315.08245718561</v>
      </c>
      <c r="H36" s="491">
        <f t="shared" si="27"/>
        <v>560315.08245718561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3553988.3103971416</v>
      </c>
      <c r="E37" s="522">
        <f t="shared" si="24"/>
        <v>152136.64285714287</v>
      </c>
      <c r="F37" s="523">
        <f t="shared" si="25"/>
        <v>3401851.6675399989</v>
      </c>
      <c r="G37" s="524">
        <f t="shared" si="26"/>
        <v>543208.21504829195</v>
      </c>
      <c r="H37" s="491">
        <f t="shared" si="27"/>
        <v>543208.21504829195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3401851.6675399989</v>
      </c>
      <c r="E38" s="522">
        <f t="shared" si="24"/>
        <v>152136.64285714287</v>
      </c>
      <c r="F38" s="523">
        <f t="shared" si="25"/>
        <v>3249715.0246828562</v>
      </c>
      <c r="G38" s="524">
        <f t="shared" si="26"/>
        <v>526101.3476393983</v>
      </c>
      <c r="H38" s="491">
        <f t="shared" si="27"/>
        <v>526101.3476393983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3249715.0246828562</v>
      </c>
      <c r="E39" s="522">
        <f t="shared" si="24"/>
        <v>152136.64285714287</v>
      </c>
      <c r="F39" s="523">
        <f t="shared" si="25"/>
        <v>3097578.3818257134</v>
      </c>
      <c r="G39" s="524">
        <f t="shared" si="26"/>
        <v>508994.48023050465</v>
      </c>
      <c r="H39" s="491">
        <f t="shared" si="27"/>
        <v>508994.48023050465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3097578.3818257134</v>
      </c>
      <c r="E40" s="522">
        <f t="shared" si="24"/>
        <v>152136.64285714287</v>
      </c>
      <c r="F40" s="523">
        <f t="shared" si="25"/>
        <v>2945441.7389685707</v>
      </c>
      <c r="G40" s="524">
        <f t="shared" si="26"/>
        <v>491887.61282161111</v>
      </c>
      <c r="H40" s="491">
        <f t="shared" si="27"/>
        <v>491887.61282161111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2945441.7389685707</v>
      </c>
      <c r="E41" s="522">
        <f t="shared" si="24"/>
        <v>152136.64285714287</v>
      </c>
      <c r="F41" s="523">
        <f t="shared" si="25"/>
        <v>2793305.096111428</v>
      </c>
      <c r="G41" s="524">
        <f t="shared" si="26"/>
        <v>474780.74541271746</v>
      </c>
      <c r="H41" s="491">
        <f t="shared" si="27"/>
        <v>474780.74541271746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2793305.096111428</v>
      </c>
      <c r="E42" s="522">
        <f t="shared" si="24"/>
        <v>152136.64285714287</v>
      </c>
      <c r="F42" s="523">
        <f t="shared" si="25"/>
        <v>2641168.4532542853</v>
      </c>
      <c r="G42" s="524">
        <f t="shared" si="26"/>
        <v>457673.8780038238</v>
      </c>
      <c r="H42" s="491">
        <f t="shared" si="27"/>
        <v>457673.8780038238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2641168.4532542853</v>
      </c>
      <c r="E43" s="522">
        <f t="shared" si="24"/>
        <v>152136.64285714287</v>
      </c>
      <c r="F43" s="523">
        <f t="shared" si="25"/>
        <v>2489031.8103971425</v>
      </c>
      <c r="G43" s="524">
        <f t="shared" si="26"/>
        <v>440567.01059493015</v>
      </c>
      <c r="H43" s="491">
        <f t="shared" si="27"/>
        <v>440567.01059493015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2489031.8103971425</v>
      </c>
      <c r="E44" s="522">
        <f t="shared" si="24"/>
        <v>152136.64285714287</v>
      </c>
      <c r="F44" s="523">
        <f t="shared" si="25"/>
        <v>2336895.1675399998</v>
      </c>
      <c r="G44" s="524">
        <f t="shared" si="26"/>
        <v>423460.1431860365</v>
      </c>
      <c r="H44" s="491">
        <f t="shared" si="27"/>
        <v>423460.1431860365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2336895.1675399998</v>
      </c>
      <c r="E45" s="522">
        <f t="shared" si="24"/>
        <v>152136.64285714287</v>
      </c>
      <c r="F45" s="523">
        <f t="shared" si="25"/>
        <v>2184758.5246828571</v>
      </c>
      <c r="G45" s="524">
        <f t="shared" si="26"/>
        <v>406353.27577714284</v>
      </c>
      <c r="H45" s="491">
        <f t="shared" si="27"/>
        <v>406353.27577714284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2184758.5246828571</v>
      </c>
      <c r="E46" s="522">
        <f t="shared" si="24"/>
        <v>152136.64285714287</v>
      </c>
      <c r="F46" s="523">
        <f t="shared" si="25"/>
        <v>2032621.8818257141</v>
      </c>
      <c r="G46" s="524">
        <f t="shared" si="26"/>
        <v>389246.40836824919</v>
      </c>
      <c r="H46" s="491">
        <f t="shared" si="27"/>
        <v>389246.40836824919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2032621.8818257141</v>
      </c>
      <c r="E47" s="522">
        <f t="shared" si="24"/>
        <v>152136.64285714287</v>
      </c>
      <c r="F47" s="523">
        <f t="shared" si="25"/>
        <v>1880485.2389685712</v>
      </c>
      <c r="G47" s="524">
        <f t="shared" si="26"/>
        <v>372139.54095935554</v>
      </c>
      <c r="H47" s="491">
        <f t="shared" si="27"/>
        <v>372139.54095935554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1880485.2389685712</v>
      </c>
      <c r="E48" s="522">
        <f t="shared" si="24"/>
        <v>152136.64285714287</v>
      </c>
      <c r="F48" s="523">
        <f t="shared" si="25"/>
        <v>1728348.5961114282</v>
      </c>
      <c r="G48" s="524">
        <f t="shared" si="26"/>
        <v>355032.67355046188</v>
      </c>
      <c r="H48" s="491">
        <f t="shared" si="27"/>
        <v>355032.67355046188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1728348.5961114282</v>
      </c>
      <c r="E49" s="522">
        <f t="shared" si="24"/>
        <v>152136.64285714287</v>
      </c>
      <c r="F49" s="523">
        <f t="shared" si="25"/>
        <v>1576211.9532542853</v>
      </c>
      <c r="G49" s="524">
        <f t="shared" si="26"/>
        <v>337925.80614156823</v>
      </c>
      <c r="H49" s="491">
        <f t="shared" si="27"/>
        <v>337925.80614156823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1576211.9532542853</v>
      </c>
      <c r="E50" s="522">
        <f t="shared" si="24"/>
        <v>152136.64285714287</v>
      </c>
      <c r="F50" s="523">
        <f t="shared" si="25"/>
        <v>1424075.3103971423</v>
      </c>
      <c r="G50" s="524">
        <f t="shared" si="26"/>
        <v>320818.93873267458</v>
      </c>
      <c r="H50" s="491">
        <f t="shared" si="27"/>
        <v>320818.93873267458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1424075.3103971423</v>
      </c>
      <c r="E51" s="522">
        <f t="shared" si="24"/>
        <v>152136.64285714287</v>
      </c>
      <c r="F51" s="523">
        <f t="shared" si="25"/>
        <v>1271938.6675399994</v>
      </c>
      <c r="G51" s="524">
        <f t="shared" si="26"/>
        <v>303712.07132378087</v>
      </c>
      <c r="H51" s="491">
        <f t="shared" si="27"/>
        <v>303712.07132378087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1271938.6675399994</v>
      </c>
      <c r="E52" s="522">
        <f t="shared" si="24"/>
        <v>152136.64285714287</v>
      </c>
      <c r="F52" s="523">
        <f t="shared" si="25"/>
        <v>1119802.0246828564</v>
      </c>
      <c r="G52" s="524">
        <f t="shared" si="26"/>
        <v>286605.20391488727</v>
      </c>
      <c r="H52" s="491">
        <f t="shared" si="27"/>
        <v>286605.20391488727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1119802.0246828564</v>
      </c>
      <c r="E53" s="522">
        <f t="shared" si="24"/>
        <v>152136.64285714287</v>
      </c>
      <c r="F53" s="523">
        <f t="shared" si="25"/>
        <v>967665.38182571356</v>
      </c>
      <c r="G53" s="524">
        <f t="shared" ref="G53:G72" si="29">+I$12*((D53+F53)/2)+E53</f>
        <v>269498.33650599356</v>
      </c>
      <c r="H53" s="491">
        <f t="shared" ref="H53:H72" si="30">+I$13*((D53+F53)/2)+E53</f>
        <v>269498.33650599356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967665.38182571356</v>
      </c>
      <c r="E54" s="522">
        <f t="shared" si="24"/>
        <v>152136.64285714287</v>
      </c>
      <c r="F54" s="523">
        <f t="shared" si="25"/>
        <v>815528.73896857072</v>
      </c>
      <c r="G54" s="524">
        <f t="shared" si="29"/>
        <v>252391.46909709991</v>
      </c>
      <c r="H54" s="491">
        <f t="shared" si="30"/>
        <v>252391.46909709991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815528.73896857072</v>
      </c>
      <c r="E55" s="522">
        <f t="shared" si="24"/>
        <v>152136.64285714287</v>
      </c>
      <c r="F55" s="523">
        <f t="shared" si="25"/>
        <v>663392.09611142788</v>
      </c>
      <c r="G55" s="524">
        <f t="shared" si="29"/>
        <v>235284.60168820625</v>
      </c>
      <c r="H55" s="491">
        <f t="shared" si="30"/>
        <v>235284.60168820625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663392.09611142788</v>
      </c>
      <c r="E56" s="522">
        <f t="shared" si="24"/>
        <v>152136.64285714287</v>
      </c>
      <c r="F56" s="523">
        <f t="shared" si="25"/>
        <v>511255.45325428504</v>
      </c>
      <c r="G56" s="524">
        <f t="shared" si="29"/>
        <v>218177.7342793126</v>
      </c>
      <c r="H56" s="491">
        <f t="shared" si="30"/>
        <v>218177.7342793126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511255.45325428504</v>
      </c>
      <c r="E57" s="522">
        <f t="shared" si="24"/>
        <v>152136.64285714287</v>
      </c>
      <c r="F57" s="523">
        <f t="shared" si="25"/>
        <v>359118.8103971422</v>
      </c>
      <c r="G57" s="524">
        <f t="shared" si="29"/>
        <v>201070.86687041895</v>
      </c>
      <c r="H57" s="491">
        <f t="shared" si="30"/>
        <v>201070.86687041895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359118.8103971422</v>
      </c>
      <c r="E58" s="522">
        <f t="shared" si="24"/>
        <v>152136.64285714287</v>
      </c>
      <c r="F58" s="523">
        <f t="shared" si="25"/>
        <v>206982.16753999933</v>
      </c>
      <c r="G58" s="524">
        <f t="shared" si="29"/>
        <v>183963.99946152529</v>
      </c>
      <c r="H58" s="491">
        <f t="shared" si="30"/>
        <v>183963.99946152529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206982.16753999933</v>
      </c>
      <c r="E59" s="522">
        <f t="shared" si="24"/>
        <v>152136.64285714287</v>
      </c>
      <c r="F59" s="523">
        <f t="shared" si="25"/>
        <v>54845.524682856456</v>
      </c>
      <c r="G59" s="524">
        <f t="shared" si="29"/>
        <v>166857.13205263164</v>
      </c>
      <c r="H59" s="491">
        <f t="shared" si="30"/>
        <v>166857.13205263164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54845.524682856456</v>
      </c>
      <c r="E60" s="522">
        <f t="shared" si="24"/>
        <v>54845.524682856456</v>
      </c>
      <c r="F60" s="523">
        <f t="shared" si="25"/>
        <v>0</v>
      </c>
      <c r="G60" s="524">
        <f t="shared" si="29"/>
        <v>57929.052428377428</v>
      </c>
      <c r="H60" s="491">
        <f t="shared" si="30"/>
        <v>57929.052428377428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21306540.536491878</v>
      </c>
      <c r="H73" s="375">
        <f>SUM(H17:H72)</f>
        <v>21306540.536491878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783680.43817514717</v>
      </c>
      <c r="N87" s="546">
        <f>IF(J92&lt;D11,0,VLOOKUP(J92,C17:O72,11))</f>
        <v>783680.43817514717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752316.07577964547</v>
      </c>
      <c r="N88" s="550">
        <f>IF(J92&lt;D11,0,VLOOKUP(J92,C99:P154,7))</f>
        <v>752316.07577964547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-31364.362395501696</v>
      </c>
      <c r="N89" s="555">
        <f>+N88-N87</f>
        <v>-31364.362395501696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145221.34090909091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31">H99</f>
        <v>233617.21066655827</v>
      </c>
      <c r="M99" s="519">
        <f t="shared" ref="M99:M104" si="32">IF(L99&lt;&gt;0,+H99-L99,0)</f>
        <v>0</v>
      </c>
      <c r="N99" s="518">
        <f t="shared" ref="N99:N104" si="33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31"/>
        <v>550651.80741983175</v>
      </c>
      <c r="M100" s="519">
        <f t="shared" si="32"/>
        <v>0</v>
      </c>
      <c r="N100" s="518">
        <f t="shared" si="33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4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31"/>
        <v>960063.54821647424</v>
      </c>
      <c r="M101" s="519">
        <f t="shared" si="32"/>
        <v>0</v>
      </c>
      <c r="N101" s="518">
        <f t="shared" si="33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35">+I102-H102</f>
        <v>0</v>
      </c>
      <c r="K102" s="514"/>
      <c r="L102" s="518">
        <f t="shared" si="31"/>
        <v>907889.80952511146</v>
      </c>
      <c r="M102" s="519">
        <f t="shared" si="32"/>
        <v>0</v>
      </c>
      <c r="N102" s="518">
        <f t="shared" si="33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35"/>
        <v>0</v>
      </c>
      <c r="K103" s="514"/>
      <c r="L103" s="518">
        <f t="shared" si="31"/>
        <v>860395.26191799133</v>
      </c>
      <c r="M103" s="519">
        <f t="shared" si="32"/>
        <v>0</v>
      </c>
      <c r="N103" s="518">
        <f t="shared" si="33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35"/>
        <v>0</v>
      </c>
      <c r="K104" s="514"/>
      <c r="L104" s="518">
        <f t="shared" si="31"/>
        <v>751814.61930280633</v>
      </c>
      <c r="M104" s="519">
        <f t="shared" si="32"/>
        <v>0</v>
      </c>
      <c r="N104" s="518">
        <f t="shared" si="33"/>
        <v>751814.61930280633</v>
      </c>
      <c r="O104" s="514">
        <f t="shared" ref="O104:O130" si="36">IF(N104&lt;&gt;0,+I104-N104,0)</f>
        <v>0</v>
      </c>
      <c r="P104" s="514">
        <f t="shared" ref="P104:P130" si="37"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35"/>
        <v>0</v>
      </c>
      <c r="K105" s="514"/>
      <c r="L105" s="518">
        <f t="shared" ref="L105" si="38">H105</f>
        <v>740335.26118023507</v>
      </c>
      <c r="M105" s="519">
        <f t="shared" ref="M105" si="39">IF(L105&lt;&gt;0,+H105-L105,0)</f>
        <v>0</v>
      </c>
      <c r="N105" s="518">
        <f t="shared" ref="N105" si="40">I105</f>
        <v>740335.26118023507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35"/>
        <v>0</v>
      </c>
      <c r="K106" s="514"/>
      <c r="L106" s="518">
        <f t="shared" ref="L106" si="41">H106</f>
        <v>730645.78949753172</v>
      </c>
      <c r="M106" s="519">
        <f t="shared" ref="M106" si="42">IF(L106&lt;&gt;0,+H106-L106,0)</f>
        <v>0</v>
      </c>
      <c r="N106" s="518">
        <f t="shared" ref="N106" si="43">I106</f>
        <v>730645.78949753172</v>
      </c>
      <c r="O106" s="514">
        <f t="shared" si="36"/>
        <v>0</v>
      </c>
      <c r="P106" s="514">
        <f t="shared" si="37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2021</v>
      </c>
      <c r="D107" s="629">
        <v>5301718.5733204149</v>
      </c>
      <c r="E107" s="630">
        <v>155847.29268292684</v>
      </c>
      <c r="F107" s="631">
        <v>5145871.2806374878</v>
      </c>
      <c r="G107" s="631">
        <v>5223794.9269789513</v>
      </c>
      <c r="H107" s="633">
        <v>748822.33254387113</v>
      </c>
      <c r="I107" s="634">
        <v>748822.33254387113</v>
      </c>
      <c r="J107" s="514">
        <f t="shared" si="35"/>
        <v>0</v>
      </c>
      <c r="K107" s="514"/>
      <c r="L107" s="518">
        <f t="shared" ref="L107" si="44">H107</f>
        <v>748822.33254387113</v>
      </c>
      <c r="M107" s="519">
        <f t="shared" ref="M107" si="45">IF(L107&lt;&gt;0,+H107-L107,0)</f>
        <v>0</v>
      </c>
      <c r="N107" s="518">
        <f t="shared" ref="N107" si="46">I107</f>
        <v>748822.33254387113</v>
      </c>
      <c r="O107" s="514">
        <f t="shared" si="36"/>
        <v>0</v>
      </c>
      <c r="P107" s="514">
        <f t="shared" si="37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2022</v>
      </c>
      <c r="D108" s="629">
        <v>5145871.2806374878</v>
      </c>
      <c r="E108" s="630">
        <v>152136.64285714287</v>
      </c>
      <c r="F108" s="631">
        <v>4993734.637780345</v>
      </c>
      <c r="G108" s="631">
        <v>5069802.9592089169</v>
      </c>
      <c r="H108" s="633">
        <v>747624.7630958549</v>
      </c>
      <c r="I108" s="634">
        <v>747624.7630958549</v>
      </c>
      <c r="J108" s="514">
        <f t="shared" si="35"/>
        <v>0</v>
      </c>
      <c r="K108" s="514"/>
      <c r="L108" s="518">
        <f t="shared" ref="L108" si="47">H108</f>
        <v>747624.7630958549</v>
      </c>
      <c r="M108" s="519">
        <f t="shared" ref="M108" si="48">IF(L108&lt;&gt;0,+H108-L108,0)</f>
        <v>0</v>
      </c>
      <c r="N108" s="518">
        <f t="shared" ref="N108" si="49">I108</f>
        <v>747624.7630958549</v>
      </c>
      <c r="O108" s="514">
        <f t="shared" ref="O108" si="50">IF(N108&lt;&gt;0,+I108-N108,0)</f>
        <v>0</v>
      </c>
      <c r="P108" s="514">
        <f t="shared" ref="P108" si="51">+O108-M108</f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4993734.637780345</v>
      </c>
      <c r="E109" s="522">
        <f t="shared" ref="E109:E154" si="52">IF(+$J$96&lt;F108,$J$96,D109)</f>
        <v>145221.34090909091</v>
      </c>
      <c r="F109" s="523">
        <f t="shared" ref="F109:F154" si="53">+D109-E109</f>
        <v>4848513.2968712542</v>
      </c>
      <c r="G109" s="523">
        <f t="shared" ref="G109:G154" si="54">+(F109+D109)/2</f>
        <v>4921123.9673257992</v>
      </c>
      <c r="H109" s="526">
        <f t="shared" ref="H109:H154" si="55">+J$94*G109+E109</f>
        <v>752316.07577964547</v>
      </c>
      <c r="I109" s="577">
        <f t="shared" ref="I109:I154" si="56">+J$95*G109+E109</f>
        <v>752316.07577964547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4848513.2968712542</v>
      </c>
      <c r="E110" s="522">
        <f t="shared" si="52"/>
        <v>145221.34090909091</v>
      </c>
      <c r="F110" s="523">
        <f t="shared" si="53"/>
        <v>4703291.9559621634</v>
      </c>
      <c r="G110" s="523">
        <f t="shared" si="54"/>
        <v>4775902.6264167093</v>
      </c>
      <c r="H110" s="526">
        <f t="shared" si="55"/>
        <v>734400.83689476538</v>
      </c>
      <c r="I110" s="577">
        <f t="shared" si="56"/>
        <v>734400.83689476538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4703291.9559621634</v>
      </c>
      <c r="E111" s="522">
        <f t="shared" si="52"/>
        <v>145221.34090909091</v>
      </c>
      <c r="F111" s="523">
        <f t="shared" si="53"/>
        <v>4558070.6150530726</v>
      </c>
      <c r="G111" s="523">
        <f t="shared" si="54"/>
        <v>4630681.2855076175</v>
      </c>
      <c r="H111" s="526">
        <f t="shared" si="55"/>
        <v>716485.59800988506</v>
      </c>
      <c r="I111" s="577">
        <f t="shared" si="56"/>
        <v>716485.59800988506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4558070.6150530726</v>
      </c>
      <c r="E112" s="522">
        <f t="shared" si="52"/>
        <v>145221.34090909091</v>
      </c>
      <c r="F112" s="523">
        <f t="shared" si="53"/>
        <v>4412849.2741439817</v>
      </c>
      <c r="G112" s="523">
        <f t="shared" si="54"/>
        <v>4485459.9445985276</v>
      </c>
      <c r="H112" s="526">
        <f t="shared" si="55"/>
        <v>698570.35912500508</v>
      </c>
      <c r="I112" s="577">
        <f t="shared" si="56"/>
        <v>698570.35912500508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4412849.2741439817</v>
      </c>
      <c r="E113" s="522">
        <f t="shared" si="52"/>
        <v>145221.34090909091</v>
      </c>
      <c r="F113" s="523">
        <f t="shared" si="53"/>
        <v>4267627.9332348909</v>
      </c>
      <c r="G113" s="523">
        <f t="shared" si="54"/>
        <v>4340238.6036894359</v>
      </c>
      <c r="H113" s="526">
        <f t="shared" si="55"/>
        <v>680655.12024012476</v>
      </c>
      <c r="I113" s="577">
        <f t="shared" si="56"/>
        <v>680655.12024012476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4267627.9332348909</v>
      </c>
      <c r="E114" s="522">
        <f t="shared" si="52"/>
        <v>145221.34090909091</v>
      </c>
      <c r="F114" s="523">
        <f t="shared" si="53"/>
        <v>4122406.5923258001</v>
      </c>
      <c r="G114" s="523">
        <f t="shared" si="54"/>
        <v>4195017.262780346</v>
      </c>
      <c r="H114" s="526">
        <f t="shared" si="55"/>
        <v>662739.88135524467</v>
      </c>
      <c r="I114" s="577">
        <f t="shared" si="56"/>
        <v>662739.88135524467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4122406.5923258001</v>
      </c>
      <c r="E115" s="522">
        <f t="shared" si="52"/>
        <v>145221.34090909091</v>
      </c>
      <c r="F115" s="523">
        <f t="shared" si="53"/>
        <v>3977185.2514167093</v>
      </c>
      <c r="G115" s="523">
        <f t="shared" si="54"/>
        <v>4049795.9218712547</v>
      </c>
      <c r="H115" s="526">
        <f t="shared" si="55"/>
        <v>644824.64247036446</v>
      </c>
      <c r="I115" s="577">
        <f t="shared" si="56"/>
        <v>644824.64247036446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3977185.2514167093</v>
      </c>
      <c r="E116" s="522">
        <f t="shared" si="52"/>
        <v>145221.34090909091</v>
      </c>
      <c r="F116" s="523">
        <f t="shared" si="53"/>
        <v>3831963.9105076184</v>
      </c>
      <c r="G116" s="523">
        <f t="shared" si="54"/>
        <v>3904574.5809621639</v>
      </c>
      <c r="H116" s="526">
        <f t="shared" si="55"/>
        <v>626909.40358548425</v>
      </c>
      <c r="I116" s="577">
        <f t="shared" si="56"/>
        <v>626909.40358548425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3831963.9105076184</v>
      </c>
      <c r="E117" s="522">
        <f t="shared" si="52"/>
        <v>145221.34090909091</v>
      </c>
      <c r="F117" s="523">
        <f t="shared" si="53"/>
        <v>3686742.5695985276</v>
      </c>
      <c r="G117" s="523">
        <f t="shared" si="54"/>
        <v>3759353.240053073</v>
      </c>
      <c r="H117" s="526">
        <f t="shared" si="55"/>
        <v>608994.16470060416</v>
      </c>
      <c r="I117" s="577">
        <f t="shared" si="56"/>
        <v>608994.16470060416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3686742.5695985276</v>
      </c>
      <c r="E118" s="522">
        <f t="shared" si="52"/>
        <v>145221.34090909091</v>
      </c>
      <c r="F118" s="523">
        <f t="shared" si="53"/>
        <v>3541521.2286894368</v>
      </c>
      <c r="G118" s="523">
        <f t="shared" si="54"/>
        <v>3614131.8991439822</v>
      </c>
      <c r="H118" s="526">
        <f t="shared" si="55"/>
        <v>591078.92581572395</v>
      </c>
      <c r="I118" s="577">
        <f t="shared" si="56"/>
        <v>591078.92581572395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3541521.2286894368</v>
      </c>
      <c r="E119" s="522">
        <f t="shared" si="52"/>
        <v>145221.34090909091</v>
      </c>
      <c r="F119" s="523">
        <f t="shared" si="53"/>
        <v>3396299.887780346</v>
      </c>
      <c r="G119" s="523">
        <f t="shared" si="54"/>
        <v>3468910.5582348914</v>
      </c>
      <c r="H119" s="526">
        <f t="shared" si="55"/>
        <v>573163.68693084386</v>
      </c>
      <c r="I119" s="577">
        <f t="shared" si="56"/>
        <v>573163.68693084386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3396299.887780346</v>
      </c>
      <c r="E120" s="522">
        <f t="shared" si="52"/>
        <v>145221.34090909091</v>
      </c>
      <c r="F120" s="523">
        <f t="shared" si="53"/>
        <v>3251078.5468712552</v>
      </c>
      <c r="G120" s="523">
        <f t="shared" si="54"/>
        <v>3323689.2173258006</v>
      </c>
      <c r="H120" s="526">
        <f t="shared" si="55"/>
        <v>555248.44804596365</v>
      </c>
      <c r="I120" s="577">
        <f t="shared" si="56"/>
        <v>555248.44804596365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3251078.5468712552</v>
      </c>
      <c r="E121" s="522">
        <f t="shared" si="52"/>
        <v>145221.34090909091</v>
      </c>
      <c r="F121" s="523">
        <f t="shared" si="53"/>
        <v>3105857.2059621643</v>
      </c>
      <c r="G121" s="523">
        <f t="shared" si="54"/>
        <v>3178467.8764167097</v>
      </c>
      <c r="H121" s="526">
        <f t="shared" si="55"/>
        <v>537333.20916108345</v>
      </c>
      <c r="I121" s="577">
        <f t="shared" si="56"/>
        <v>537333.20916108345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3105857.2059621643</v>
      </c>
      <c r="E122" s="522">
        <f t="shared" si="52"/>
        <v>145221.34090909091</v>
      </c>
      <c r="F122" s="523">
        <f t="shared" si="53"/>
        <v>2960635.8650530735</v>
      </c>
      <c r="G122" s="523">
        <f t="shared" si="54"/>
        <v>3033246.5355076189</v>
      </c>
      <c r="H122" s="526">
        <f t="shared" si="55"/>
        <v>519417.97027620336</v>
      </c>
      <c r="I122" s="577">
        <f t="shared" si="56"/>
        <v>519417.97027620336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2960635.8650530735</v>
      </c>
      <c r="E123" s="522">
        <f t="shared" si="52"/>
        <v>145221.34090909091</v>
      </c>
      <c r="F123" s="523">
        <f t="shared" si="53"/>
        <v>2815414.5241439827</v>
      </c>
      <c r="G123" s="523">
        <f t="shared" si="54"/>
        <v>2888025.1945985281</v>
      </c>
      <c r="H123" s="526">
        <f t="shared" si="55"/>
        <v>501502.73139132315</v>
      </c>
      <c r="I123" s="577">
        <f t="shared" si="56"/>
        <v>501502.73139132315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2815414.5241439827</v>
      </c>
      <c r="E124" s="522">
        <f t="shared" si="52"/>
        <v>145221.34090909091</v>
      </c>
      <c r="F124" s="523">
        <f t="shared" si="53"/>
        <v>2670193.1832348919</v>
      </c>
      <c r="G124" s="523">
        <f t="shared" si="54"/>
        <v>2742803.8536894373</v>
      </c>
      <c r="H124" s="526">
        <f t="shared" si="55"/>
        <v>483587.49250644294</v>
      </c>
      <c r="I124" s="577">
        <f t="shared" si="56"/>
        <v>483587.49250644294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2670193.1832348919</v>
      </c>
      <c r="E125" s="522">
        <f t="shared" si="52"/>
        <v>145221.34090909091</v>
      </c>
      <c r="F125" s="523">
        <f t="shared" si="53"/>
        <v>2524971.842325801</v>
      </c>
      <c r="G125" s="523">
        <f t="shared" si="54"/>
        <v>2597582.5127803464</v>
      </c>
      <c r="H125" s="526">
        <f t="shared" si="55"/>
        <v>465672.25362156285</v>
      </c>
      <c r="I125" s="577">
        <f t="shared" si="56"/>
        <v>465672.25362156285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2524971.842325801</v>
      </c>
      <c r="E126" s="522">
        <f t="shared" si="52"/>
        <v>145221.34090909091</v>
      </c>
      <c r="F126" s="523">
        <f t="shared" si="53"/>
        <v>2379750.5014167102</v>
      </c>
      <c r="G126" s="523">
        <f t="shared" si="54"/>
        <v>2452361.1718712556</v>
      </c>
      <c r="H126" s="526">
        <f t="shared" si="55"/>
        <v>447757.01473668264</v>
      </c>
      <c r="I126" s="577">
        <f t="shared" si="56"/>
        <v>447757.01473668264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2379750.5014167102</v>
      </c>
      <c r="E127" s="522">
        <f t="shared" si="52"/>
        <v>145221.34090909091</v>
      </c>
      <c r="F127" s="523">
        <f t="shared" si="53"/>
        <v>2234529.1605076194</v>
      </c>
      <c r="G127" s="523">
        <f t="shared" si="54"/>
        <v>2307139.8309621648</v>
      </c>
      <c r="H127" s="526">
        <f t="shared" si="55"/>
        <v>429841.77585180243</v>
      </c>
      <c r="I127" s="577">
        <f t="shared" si="56"/>
        <v>429841.77585180243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2234529.1605076194</v>
      </c>
      <c r="E128" s="522">
        <f t="shared" si="52"/>
        <v>145221.34090909091</v>
      </c>
      <c r="F128" s="523">
        <f t="shared" si="53"/>
        <v>2089307.8195985286</v>
      </c>
      <c r="G128" s="523">
        <f t="shared" si="54"/>
        <v>2161918.490053074</v>
      </c>
      <c r="H128" s="526">
        <f t="shared" si="55"/>
        <v>411926.53696692234</v>
      </c>
      <c r="I128" s="577">
        <f t="shared" si="56"/>
        <v>411926.53696692234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2089307.8195985286</v>
      </c>
      <c r="E129" s="522">
        <f t="shared" si="52"/>
        <v>145221.34090909091</v>
      </c>
      <c r="F129" s="523">
        <f t="shared" si="53"/>
        <v>1944086.4786894377</v>
      </c>
      <c r="G129" s="523">
        <f t="shared" si="54"/>
        <v>2016697.1491439831</v>
      </c>
      <c r="H129" s="526">
        <f t="shared" si="55"/>
        <v>394011.29808204214</v>
      </c>
      <c r="I129" s="577">
        <f t="shared" si="56"/>
        <v>394011.29808204214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1944086.4786894377</v>
      </c>
      <c r="E130" s="522">
        <f t="shared" si="52"/>
        <v>145221.34090909091</v>
      </c>
      <c r="F130" s="523">
        <f t="shared" si="53"/>
        <v>1798865.1377803469</v>
      </c>
      <c r="G130" s="523">
        <f t="shared" si="54"/>
        <v>1871475.8082348923</v>
      </c>
      <c r="H130" s="526">
        <f t="shared" si="55"/>
        <v>376096.05919716199</v>
      </c>
      <c r="I130" s="577">
        <f t="shared" si="56"/>
        <v>376096.05919716199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1798865.1377803469</v>
      </c>
      <c r="E131" s="522">
        <f t="shared" si="52"/>
        <v>145221.34090909091</v>
      </c>
      <c r="F131" s="523">
        <f t="shared" si="53"/>
        <v>1653643.7968712561</v>
      </c>
      <c r="G131" s="523">
        <f t="shared" si="54"/>
        <v>1726254.4673258015</v>
      </c>
      <c r="H131" s="526">
        <f t="shared" si="55"/>
        <v>358180.82031228184</v>
      </c>
      <c r="I131" s="577">
        <f t="shared" si="56"/>
        <v>358180.82031228184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1653643.7968712561</v>
      </c>
      <c r="E132" s="522">
        <f t="shared" si="52"/>
        <v>145221.34090909091</v>
      </c>
      <c r="F132" s="523">
        <f t="shared" si="53"/>
        <v>1508422.4559621653</v>
      </c>
      <c r="G132" s="523">
        <f t="shared" si="54"/>
        <v>1581033.1264167107</v>
      </c>
      <c r="H132" s="526">
        <f t="shared" si="55"/>
        <v>340265.58142740163</v>
      </c>
      <c r="I132" s="577">
        <f t="shared" si="56"/>
        <v>340265.58142740163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1508422.4559621653</v>
      </c>
      <c r="E133" s="522">
        <f t="shared" si="52"/>
        <v>145221.34090909091</v>
      </c>
      <c r="F133" s="523">
        <f t="shared" si="53"/>
        <v>1363201.1150530744</v>
      </c>
      <c r="G133" s="523">
        <f t="shared" si="54"/>
        <v>1435811.7855076198</v>
      </c>
      <c r="H133" s="526">
        <f t="shared" si="55"/>
        <v>322350.34254252154</v>
      </c>
      <c r="I133" s="577">
        <f t="shared" si="56"/>
        <v>322350.34254252154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1363201.1150530744</v>
      </c>
      <c r="E134" s="522">
        <f t="shared" si="52"/>
        <v>145221.34090909091</v>
      </c>
      <c r="F134" s="523">
        <f t="shared" si="53"/>
        <v>1217979.7741439836</v>
      </c>
      <c r="G134" s="523">
        <f t="shared" si="54"/>
        <v>1290590.444598529</v>
      </c>
      <c r="H134" s="526">
        <f t="shared" si="55"/>
        <v>304435.10365764133</v>
      </c>
      <c r="I134" s="577">
        <f t="shared" si="56"/>
        <v>304435.10365764133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1217979.7741439836</v>
      </c>
      <c r="E135" s="522">
        <f t="shared" si="52"/>
        <v>145221.34090909091</v>
      </c>
      <c r="F135" s="523">
        <f t="shared" si="53"/>
        <v>1072758.4332348928</v>
      </c>
      <c r="G135" s="523">
        <f t="shared" si="54"/>
        <v>1145369.1036894382</v>
      </c>
      <c r="H135" s="526">
        <f t="shared" si="55"/>
        <v>286519.86477276118</v>
      </c>
      <c r="I135" s="577">
        <f t="shared" si="56"/>
        <v>286519.86477276118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1072758.4332348928</v>
      </c>
      <c r="E136" s="522">
        <f t="shared" si="52"/>
        <v>145221.34090909091</v>
      </c>
      <c r="F136" s="523">
        <f t="shared" si="53"/>
        <v>927537.09232580184</v>
      </c>
      <c r="G136" s="523">
        <f t="shared" si="54"/>
        <v>1000147.7627803474</v>
      </c>
      <c r="H136" s="526">
        <f t="shared" si="55"/>
        <v>268604.62588788103</v>
      </c>
      <c r="I136" s="577">
        <f t="shared" si="56"/>
        <v>268604.62588788103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927537.09232580184</v>
      </c>
      <c r="E137" s="522">
        <f t="shared" si="52"/>
        <v>145221.34090909091</v>
      </c>
      <c r="F137" s="523">
        <f t="shared" si="53"/>
        <v>782315.7514167109</v>
      </c>
      <c r="G137" s="523">
        <f t="shared" si="54"/>
        <v>854926.42187125632</v>
      </c>
      <c r="H137" s="526">
        <f t="shared" si="55"/>
        <v>250689.38700300083</v>
      </c>
      <c r="I137" s="577">
        <f t="shared" si="56"/>
        <v>250689.38700300083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782315.7514167109</v>
      </c>
      <c r="E138" s="522">
        <f t="shared" si="52"/>
        <v>145221.34090909091</v>
      </c>
      <c r="F138" s="523">
        <f t="shared" si="53"/>
        <v>637094.41050761996</v>
      </c>
      <c r="G138" s="523">
        <f t="shared" si="54"/>
        <v>709705.08096216549</v>
      </c>
      <c r="H138" s="526">
        <f t="shared" si="55"/>
        <v>232774.14811812065</v>
      </c>
      <c r="I138" s="577">
        <f t="shared" si="56"/>
        <v>232774.14811812065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637094.41050761996</v>
      </c>
      <c r="E139" s="522">
        <f t="shared" si="52"/>
        <v>145221.34090909091</v>
      </c>
      <c r="F139" s="523">
        <f t="shared" si="53"/>
        <v>491873.06959852902</v>
      </c>
      <c r="G139" s="523">
        <f t="shared" si="54"/>
        <v>564483.74005307443</v>
      </c>
      <c r="H139" s="526">
        <f t="shared" si="55"/>
        <v>214858.90923324047</v>
      </c>
      <c r="I139" s="577">
        <f t="shared" si="56"/>
        <v>214858.90923324047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491873.06959852902</v>
      </c>
      <c r="E140" s="522">
        <f t="shared" si="52"/>
        <v>145221.34090909091</v>
      </c>
      <c r="F140" s="523">
        <f t="shared" si="53"/>
        <v>346651.72868943808</v>
      </c>
      <c r="G140" s="523">
        <f t="shared" si="54"/>
        <v>419262.39914398355</v>
      </c>
      <c r="H140" s="526">
        <f t="shared" si="55"/>
        <v>196943.67034836029</v>
      </c>
      <c r="I140" s="577">
        <f t="shared" si="56"/>
        <v>196943.67034836029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346651.72868943808</v>
      </c>
      <c r="E141" s="522">
        <f t="shared" si="52"/>
        <v>145221.34090909091</v>
      </c>
      <c r="F141" s="523">
        <f t="shared" si="53"/>
        <v>201430.38778034717</v>
      </c>
      <c r="G141" s="523">
        <f t="shared" si="54"/>
        <v>274041.05823489261</v>
      </c>
      <c r="H141" s="526">
        <f t="shared" si="55"/>
        <v>179028.43146348011</v>
      </c>
      <c r="I141" s="577">
        <f t="shared" si="56"/>
        <v>179028.43146348011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201430.38778034717</v>
      </c>
      <c r="E142" s="522">
        <f t="shared" si="52"/>
        <v>145221.34090909091</v>
      </c>
      <c r="F142" s="523">
        <f t="shared" si="53"/>
        <v>56209.046871256258</v>
      </c>
      <c r="G142" s="523">
        <f t="shared" si="54"/>
        <v>128819.71732580171</v>
      </c>
      <c r="H142" s="526">
        <f t="shared" si="55"/>
        <v>161113.19257859993</v>
      </c>
      <c r="I142" s="577">
        <f t="shared" si="56"/>
        <v>161113.19257859993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56209.046871256258</v>
      </c>
      <c r="E143" s="522">
        <f t="shared" si="52"/>
        <v>56209.046871256258</v>
      </c>
      <c r="F143" s="523">
        <f t="shared" si="53"/>
        <v>0</v>
      </c>
      <c r="G143" s="523">
        <f t="shared" si="54"/>
        <v>28104.523435628129</v>
      </c>
      <c r="H143" s="526">
        <f t="shared" si="55"/>
        <v>59676.162984790724</v>
      </c>
      <c r="I143" s="577">
        <f t="shared" si="56"/>
        <v>59676.162984790724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6389739.0000000009</v>
      </c>
      <c r="F155" s="375"/>
      <c r="G155" s="375"/>
      <c r="H155" s="375">
        <f>SUM(H99:H154)</f>
        <v>22819834.128441233</v>
      </c>
      <c r="I155" s="375">
        <f>SUM(I99:I154)</f>
        <v>22819834.128441233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F71" zoomScaleNormal="100" zoomScaleSheetLayoutView="82" workbookViewId="0">
      <selection activeCell="M89" sqref="M8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1925804.5853895803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1925804.5853895803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14258890.689085167</v>
      </c>
      <c r="E26" s="516">
        <v>431011.75609756098</v>
      </c>
      <c r="F26" s="159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13827878.932987606</v>
      </c>
      <c r="E27" s="516">
        <v>431011.75609756098</v>
      </c>
      <c r="F27" s="159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13396867.176890045</v>
      </c>
      <c r="E28" s="516">
        <v>431011.75609756098</v>
      </c>
      <c r="F28" s="159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12985902.479215622</v>
      </c>
      <c r="E29" s="516">
        <v>420749.57142857142</v>
      </c>
      <c r="F29" s="159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12545105.849363908</v>
      </c>
      <c r="E30" s="516">
        <v>420749.57142857142</v>
      </c>
      <c r="F30" s="159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12124356.277935337</v>
      </c>
      <c r="E31" s="516">
        <v>420749.57142857142</v>
      </c>
      <c r="F31" s="159">
        <v>11703606.706506766</v>
      </c>
      <c r="G31" s="516">
        <v>1925804.5853895803</v>
      </c>
      <c r="H31" s="510">
        <v>1925804.5853895803</v>
      </c>
      <c r="I31" s="511">
        <f t="shared" si="0"/>
        <v>0</v>
      </c>
      <c r="J31" s="511"/>
      <c r="K31" s="518">
        <f t="shared" ref="K31" si="18">G31</f>
        <v>1925804.5853895803</v>
      </c>
      <c r="L31" s="519">
        <f t="shared" ref="L31" si="19">IF(K31&lt;&gt;0,+G31-K31,0)</f>
        <v>0</v>
      </c>
      <c r="M31" s="518">
        <f t="shared" ref="M31" si="20">H31</f>
        <v>1925804.5853895803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11703606.706506766</v>
      </c>
      <c r="E32" s="522">
        <f>IF(+I14&lt;F31,I14,D32)</f>
        <v>420749.57142857142</v>
      </c>
      <c r="F32" s="523">
        <f t="shared" ref="F32:F48" si="21">+D32-E32</f>
        <v>11282857.135078195</v>
      </c>
      <c r="G32" s="524">
        <f t="shared" ref="G32:G72" si="22">+I$12*((D32+F32)/2)+E32</f>
        <v>1713095.6550297586</v>
      </c>
      <c r="H32" s="491">
        <f t="shared" ref="H32:H72" si="23">+I$13*((D32+F32)/2)+E32</f>
        <v>1713095.6550297586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11282857.135078195</v>
      </c>
      <c r="E33" s="522">
        <f>IF(+I14&lt;F32,I14,D33)</f>
        <v>420749.57142857142</v>
      </c>
      <c r="F33" s="523">
        <f t="shared" si="21"/>
        <v>10862107.563649625</v>
      </c>
      <c r="G33" s="524">
        <f t="shared" si="22"/>
        <v>1665784.849456534</v>
      </c>
      <c r="H33" s="491">
        <f t="shared" si="23"/>
        <v>1665784.849456534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10862107.563649625</v>
      </c>
      <c r="E34" s="522">
        <f>IF(+I14&lt;F33,I14,D34)</f>
        <v>420749.57142857142</v>
      </c>
      <c r="F34" s="523">
        <f t="shared" si="21"/>
        <v>10441357.992221054</v>
      </c>
      <c r="G34" s="524">
        <f t="shared" si="22"/>
        <v>1618474.0438833095</v>
      </c>
      <c r="H34" s="491">
        <f t="shared" si="23"/>
        <v>1618474.0438833095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10441357.992221054</v>
      </c>
      <c r="E35" s="522">
        <f>IF(+I14&lt;F34,I14,D35)</f>
        <v>420749.57142857142</v>
      </c>
      <c r="F35" s="523">
        <f t="shared" si="21"/>
        <v>10020608.420792483</v>
      </c>
      <c r="G35" s="524">
        <f t="shared" si="22"/>
        <v>1571163.2383100849</v>
      </c>
      <c r="H35" s="491">
        <f t="shared" si="23"/>
        <v>1571163.2383100849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10020608.420792483</v>
      </c>
      <c r="E36" s="522">
        <f>IF(+I14&lt;F35,I14,D36)</f>
        <v>420749.57142857142</v>
      </c>
      <c r="F36" s="523">
        <f t="shared" si="21"/>
        <v>9599858.8493639119</v>
      </c>
      <c r="G36" s="524">
        <f t="shared" si="22"/>
        <v>1523852.4327368604</v>
      </c>
      <c r="H36" s="491">
        <f t="shared" si="23"/>
        <v>1523852.4327368604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9599858.8493639119</v>
      </c>
      <c r="E37" s="522">
        <f>IF(+I14&lt;F36,I14,D37)</f>
        <v>420749.57142857142</v>
      </c>
      <c r="F37" s="523">
        <f t="shared" si="21"/>
        <v>9179109.277935341</v>
      </c>
      <c r="G37" s="524">
        <f t="shared" si="22"/>
        <v>1476541.6271636356</v>
      </c>
      <c r="H37" s="491">
        <f t="shared" si="23"/>
        <v>1476541.6271636356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9179109.277935341</v>
      </c>
      <c r="E38" s="522">
        <f>IF(+I14&lt;F37,I14,D38)</f>
        <v>420749.57142857142</v>
      </c>
      <c r="F38" s="523">
        <f t="shared" si="21"/>
        <v>8758359.7065067701</v>
      </c>
      <c r="G38" s="524">
        <f t="shared" si="22"/>
        <v>1429230.8215904112</v>
      </c>
      <c r="H38" s="491">
        <f t="shared" si="23"/>
        <v>1429230.8215904112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8758359.7065067701</v>
      </c>
      <c r="E39" s="522">
        <f>IF(+I14&lt;F38,I14,D39)</f>
        <v>420749.57142857142</v>
      </c>
      <c r="F39" s="523">
        <f t="shared" si="21"/>
        <v>8337610.1350781983</v>
      </c>
      <c r="G39" s="524">
        <f t="shared" si="22"/>
        <v>1381920.0160171865</v>
      </c>
      <c r="H39" s="491">
        <f t="shared" si="23"/>
        <v>1381920.0160171865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8337610.1350781983</v>
      </c>
      <c r="E40" s="522">
        <f>IF(+I14&lt;F39,I14,D40)</f>
        <v>420749.57142857142</v>
      </c>
      <c r="F40" s="523">
        <f t="shared" si="21"/>
        <v>7916860.5636496264</v>
      </c>
      <c r="G40" s="524">
        <f t="shared" si="22"/>
        <v>1334609.2104439617</v>
      </c>
      <c r="H40" s="491">
        <f t="shared" si="23"/>
        <v>1334609.2104439617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7916860.5636496264</v>
      </c>
      <c r="E41" s="522">
        <f>IF(+I14&lt;F40,I14,D41)</f>
        <v>420749.57142857142</v>
      </c>
      <c r="F41" s="523">
        <f t="shared" si="21"/>
        <v>7496110.9922210546</v>
      </c>
      <c r="G41" s="524">
        <f t="shared" si="22"/>
        <v>1287298.4048707371</v>
      </c>
      <c r="H41" s="491">
        <f t="shared" si="23"/>
        <v>1287298.4048707371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7496110.9922210546</v>
      </c>
      <c r="E42" s="522">
        <f>IF(+I14&lt;F41,I14,D42)</f>
        <v>420749.57142857142</v>
      </c>
      <c r="F42" s="523">
        <f t="shared" si="21"/>
        <v>7075361.4207924828</v>
      </c>
      <c r="G42" s="524">
        <f t="shared" si="22"/>
        <v>1239987.5992975123</v>
      </c>
      <c r="H42" s="491">
        <f t="shared" si="23"/>
        <v>1239987.5992975123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7075361.4207924828</v>
      </c>
      <c r="E43" s="522">
        <f>IF(+I14&lt;F42,I14,D43)</f>
        <v>420749.57142857142</v>
      </c>
      <c r="F43" s="523">
        <f t="shared" si="21"/>
        <v>6654611.849363911</v>
      </c>
      <c r="G43" s="524">
        <f t="shared" si="22"/>
        <v>1192676.7937242878</v>
      </c>
      <c r="H43" s="491">
        <f t="shared" si="23"/>
        <v>1192676.7937242878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6654611.849363911</v>
      </c>
      <c r="E44" s="522">
        <f>IF(+I14&lt;F43,I14,D44)</f>
        <v>420749.57142857142</v>
      </c>
      <c r="F44" s="523">
        <f t="shared" si="21"/>
        <v>6233862.2779353391</v>
      </c>
      <c r="G44" s="524">
        <f t="shared" si="22"/>
        <v>1145365.988151063</v>
      </c>
      <c r="H44" s="491">
        <f t="shared" si="23"/>
        <v>1145365.988151063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6233862.2779353391</v>
      </c>
      <c r="E45" s="522">
        <f>IF(+I14&lt;F44,I14,D45)</f>
        <v>420749.57142857142</v>
      </c>
      <c r="F45" s="523">
        <f t="shared" si="21"/>
        <v>5813112.7065067673</v>
      </c>
      <c r="G45" s="524">
        <f t="shared" si="22"/>
        <v>1098055.1825778384</v>
      </c>
      <c r="H45" s="491">
        <f t="shared" si="23"/>
        <v>1098055.1825778384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5813112.7065067673</v>
      </c>
      <c r="E46" s="522">
        <f>IF(+I14&lt;F45,I14,D46)</f>
        <v>420749.57142857142</v>
      </c>
      <c r="F46" s="523">
        <f t="shared" si="21"/>
        <v>5392363.1350781955</v>
      </c>
      <c r="G46" s="524">
        <f t="shared" si="22"/>
        <v>1050744.3770046136</v>
      </c>
      <c r="H46" s="491">
        <f t="shared" si="23"/>
        <v>1050744.3770046136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5392363.1350781955</v>
      </c>
      <c r="E47" s="522">
        <f>IF(+I14&lt;F46,I14,D47)</f>
        <v>420749.57142857142</v>
      </c>
      <c r="F47" s="523">
        <f t="shared" si="21"/>
        <v>4971613.5636496237</v>
      </c>
      <c r="G47" s="524">
        <f t="shared" si="22"/>
        <v>1003433.5714313891</v>
      </c>
      <c r="H47" s="491">
        <f t="shared" si="23"/>
        <v>1003433.5714313891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4971613.5636496237</v>
      </c>
      <c r="E48" s="522">
        <f>IF(+I14&lt;F47,I14,D48)</f>
        <v>420749.57142857142</v>
      </c>
      <c r="F48" s="523">
        <f t="shared" si="21"/>
        <v>4550863.9922210518</v>
      </c>
      <c r="G48" s="524">
        <f t="shared" si="22"/>
        <v>956122.76585816429</v>
      </c>
      <c r="H48" s="491">
        <f t="shared" si="23"/>
        <v>956122.76585816429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4550863.9922210518</v>
      </c>
      <c r="E49" s="522">
        <f>IF(+I14&lt;F48,I14,D49)</f>
        <v>420749.57142857142</v>
      </c>
      <c r="F49" s="523">
        <f t="shared" ref="F49:F72" si="24">+D49-E49</f>
        <v>4130114.4207924805</v>
      </c>
      <c r="G49" s="524">
        <f t="shared" si="22"/>
        <v>908811.96028493973</v>
      </c>
      <c r="H49" s="491">
        <f t="shared" si="23"/>
        <v>908811.96028493973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4130114.4207924805</v>
      </c>
      <c r="E50" s="522">
        <f>IF(+I14&lt;F49,I14,D50)</f>
        <v>420749.57142857142</v>
      </c>
      <c r="F50" s="523">
        <f t="shared" si="24"/>
        <v>3709364.8493639091</v>
      </c>
      <c r="G50" s="524">
        <f t="shared" si="22"/>
        <v>861501.15471171495</v>
      </c>
      <c r="H50" s="491">
        <f t="shared" si="23"/>
        <v>861501.15471171495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3709364.8493639091</v>
      </c>
      <c r="E51" s="522">
        <f>IF(+I14&lt;F50,I14,D51)</f>
        <v>420749.57142857142</v>
      </c>
      <c r="F51" s="523">
        <f t="shared" si="24"/>
        <v>3288615.2779353377</v>
      </c>
      <c r="G51" s="524">
        <f t="shared" si="22"/>
        <v>814190.34913849039</v>
      </c>
      <c r="H51" s="491">
        <f t="shared" si="23"/>
        <v>814190.34913849039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3288615.2779353377</v>
      </c>
      <c r="E52" s="522">
        <f>IF(+I14&lt;F51,I14,D52)</f>
        <v>420749.57142857142</v>
      </c>
      <c r="F52" s="523">
        <f t="shared" si="24"/>
        <v>2867865.7065067664</v>
      </c>
      <c r="G52" s="524">
        <f t="shared" si="22"/>
        <v>766879.54356526572</v>
      </c>
      <c r="H52" s="491">
        <f t="shared" si="23"/>
        <v>766879.54356526572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2867865.7065067664</v>
      </c>
      <c r="E53" s="522">
        <f>IF(+I14&lt;F52,I14,D53)</f>
        <v>420749.57142857142</v>
      </c>
      <c r="F53" s="523">
        <f t="shared" si="24"/>
        <v>2447116.135078195</v>
      </c>
      <c r="G53" s="524">
        <f t="shared" si="22"/>
        <v>719568.73799204116</v>
      </c>
      <c r="H53" s="491">
        <f t="shared" si="23"/>
        <v>719568.73799204116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2447116.135078195</v>
      </c>
      <c r="E54" s="522">
        <f>IF(+I14&lt;F53,I14,D54)</f>
        <v>420749.57142857142</v>
      </c>
      <c r="F54" s="523">
        <f t="shared" si="24"/>
        <v>2026366.5636496237</v>
      </c>
      <c r="G54" s="524">
        <f t="shared" si="22"/>
        <v>672257.93241881649</v>
      </c>
      <c r="H54" s="491">
        <f t="shared" si="23"/>
        <v>672257.93241881649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2026366.5636496237</v>
      </c>
      <c r="E55" s="522">
        <f>IF(+I14&lt;F54,I14,D55)</f>
        <v>420749.57142857142</v>
      </c>
      <c r="F55" s="523">
        <f t="shared" si="24"/>
        <v>1605616.9922210523</v>
      </c>
      <c r="G55" s="524">
        <f t="shared" si="22"/>
        <v>624947.12684559182</v>
      </c>
      <c r="H55" s="491">
        <f t="shared" si="23"/>
        <v>624947.12684559182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1605616.9922210523</v>
      </c>
      <c r="E56" s="522">
        <f>IF(+I14&lt;F55,I14,D56)</f>
        <v>420749.57142857142</v>
      </c>
      <c r="F56" s="523">
        <f t="shared" si="24"/>
        <v>1184867.4207924809</v>
      </c>
      <c r="G56" s="524">
        <f t="shared" si="22"/>
        <v>577636.32127236726</v>
      </c>
      <c r="H56" s="491">
        <f t="shared" si="23"/>
        <v>577636.32127236726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1184867.4207924809</v>
      </c>
      <c r="E57" s="522">
        <f>IF(+I14&lt;F56,I14,D57)</f>
        <v>420749.57142857142</v>
      </c>
      <c r="F57" s="523">
        <f t="shared" si="24"/>
        <v>764117.84936390957</v>
      </c>
      <c r="G57" s="524">
        <f t="shared" si="22"/>
        <v>530325.51569914259</v>
      </c>
      <c r="H57" s="491">
        <f t="shared" si="23"/>
        <v>530325.51569914259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764117.84936390957</v>
      </c>
      <c r="E58" s="522">
        <f>IF(+I14&lt;F57,I14,D58)</f>
        <v>420749.57142857142</v>
      </c>
      <c r="F58" s="523">
        <f t="shared" si="24"/>
        <v>343368.27793533815</v>
      </c>
      <c r="G58" s="524">
        <f t="shared" si="22"/>
        <v>483014.71012591798</v>
      </c>
      <c r="H58" s="491">
        <f t="shared" si="23"/>
        <v>483014.71012591798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343368.27793533815</v>
      </c>
      <c r="E59" s="522">
        <f>IF(+I14&lt;F58,I14,D59)</f>
        <v>343368.27793533815</v>
      </c>
      <c r="F59" s="523">
        <f t="shared" si="24"/>
        <v>0</v>
      </c>
      <c r="G59" s="524">
        <f t="shared" si="22"/>
        <v>362673.14589070523</v>
      </c>
      <c r="H59" s="491">
        <f t="shared" si="23"/>
        <v>362673.14589070523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62749840.589333318</v>
      </c>
      <c r="H73" s="375">
        <f>SUM(H17:H72)</f>
        <v>62749840.589333318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1925804.5853895803</v>
      </c>
      <c r="N87" s="546">
        <f>IF(J92&lt;D11,0,VLOOKUP(J92,C17:O72,11))</f>
        <v>1925804.5853895803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1882001.6452369925</v>
      </c>
      <c r="N88" s="550">
        <f>IF(J92&lt;D11,0,VLOOKUP(J92,C99:P154,7))</f>
        <v>1882001.6452369925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-43802.940152587835</v>
      </c>
      <c r="N89" s="555">
        <f>+N88-N87</f>
        <v>-43802.940152587835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17671482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401624.59090909088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9">+I99-H99</f>
        <v>0</v>
      </c>
      <c r="K99" s="514"/>
      <c r="L99" s="512">
        <f t="shared" ref="L99:L104" si="30">H99</f>
        <v>878177</v>
      </c>
      <c r="M99" s="513">
        <f t="shared" ref="M99:M130" si="31">IF(L99&lt;&gt;0,+H99-L99,0)</f>
        <v>0</v>
      </c>
      <c r="N99" s="512">
        <f t="shared" ref="N99:N104" si="32">I99</f>
        <v>878177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9"/>
        <v>0</v>
      </c>
      <c r="K100" s="514"/>
      <c r="L100" s="518">
        <f t="shared" si="30"/>
        <v>3312750.4635227108</v>
      </c>
      <c r="M100" s="519">
        <f t="shared" si="31"/>
        <v>0</v>
      </c>
      <c r="N100" s="518">
        <f t="shared" si="32"/>
        <v>3312750.4635227108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9"/>
        <v>0</v>
      </c>
      <c r="K101" s="514"/>
      <c r="L101" s="518">
        <f t="shared" si="30"/>
        <v>2981733.6450111624</v>
      </c>
      <c r="M101" s="519">
        <f t="shared" si="31"/>
        <v>0</v>
      </c>
      <c r="N101" s="518">
        <f t="shared" si="32"/>
        <v>2981733.6450111624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30"/>
        <v>2864880.1232274803</v>
      </c>
      <c r="M102" s="519">
        <f t="shared" ref="M102:M107" si="36">IF(L102&lt;&gt;0,+H102-L102,0)</f>
        <v>0</v>
      </c>
      <c r="N102" s="518">
        <f t="shared" si="32"/>
        <v>2864880.1232274803</v>
      </c>
      <c r="O102" s="514">
        <f t="shared" ref="O102:O107" si="37">IF(N102&lt;&gt;0,+I102-N102,0)</f>
        <v>0</v>
      </c>
      <c r="P102" s="514">
        <f t="shared" ref="P102:P107" si="38">+O102-M102</f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30"/>
        <v>2610932.3249301547</v>
      </c>
      <c r="M103" s="519">
        <f t="shared" si="36"/>
        <v>0</v>
      </c>
      <c r="N103" s="518">
        <f t="shared" si="32"/>
        <v>2610932.3249301547</v>
      </c>
      <c r="O103" s="514">
        <f t="shared" si="37"/>
        <v>0</v>
      </c>
      <c r="P103" s="514">
        <f t="shared" si="38"/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30"/>
        <v>2563969.8538958314</v>
      </c>
      <c r="M104" s="519">
        <f t="shared" si="36"/>
        <v>0</v>
      </c>
      <c r="N104" s="518">
        <f t="shared" si="32"/>
        <v>2563969.8538958314</v>
      </c>
      <c r="O104" s="514">
        <f t="shared" si="37"/>
        <v>0</v>
      </c>
      <c r="P104" s="514">
        <f t="shared" si="38"/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9"/>
        <v>0</v>
      </c>
      <c r="K105" s="514"/>
      <c r="L105" s="518">
        <f t="shared" ref="L105:L110" si="39">H105</f>
        <v>2443019.3444839055</v>
      </c>
      <c r="M105" s="519">
        <f t="shared" si="36"/>
        <v>0</v>
      </c>
      <c r="N105" s="518">
        <f t="shared" ref="N105:N110" si="40">I105</f>
        <v>2443019.3444839055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9"/>
        <v>0</v>
      </c>
      <c r="K106" s="514"/>
      <c r="L106" s="518">
        <f t="shared" si="39"/>
        <v>2306485.4456193848</v>
      </c>
      <c r="M106" s="519">
        <f t="shared" si="36"/>
        <v>0</v>
      </c>
      <c r="N106" s="518">
        <f t="shared" si="40"/>
        <v>2306485.4456193848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9"/>
        <v>0</v>
      </c>
      <c r="K107" s="514"/>
      <c r="L107" s="518">
        <f t="shared" si="39"/>
        <v>2183954.2915421841</v>
      </c>
      <c r="M107" s="519">
        <f t="shared" si="36"/>
        <v>0</v>
      </c>
      <c r="N107" s="518">
        <f t="shared" si="40"/>
        <v>2183954.2915421841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9"/>
        <v>0</v>
      </c>
      <c r="K108" s="514"/>
      <c r="L108" s="518">
        <f t="shared" si="39"/>
        <v>1909207.486730136</v>
      </c>
      <c r="M108" s="519">
        <f t="shared" ref="M108" si="41">IF(L108&lt;&gt;0,+H108-L108,0)</f>
        <v>0</v>
      </c>
      <c r="N108" s="518">
        <f t="shared" si="40"/>
        <v>1909207.486730136</v>
      </c>
      <c r="O108" s="514">
        <f t="shared" ref="O108" si="42">IF(N108&lt;&gt;0,+I108-N108,0)</f>
        <v>0</v>
      </c>
      <c r="P108" s="514">
        <f t="shared" si="34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9"/>
        <v>0</v>
      </c>
      <c r="K109" s="514"/>
      <c r="L109" s="518">
        <f t="shared" si="39"/>
        <v>1875148.3778696754</v>
      </c>
      <c r="M109" s="519">
        <f t="shared" ref="M109" si="43">IF(L109&lt;&gt;0,+H109-L109,0)</f>
        <v>0</v>
      </c>
      <c r="N109" s="518">
        <f t="shared" si="40"/>
        <v>1875148.3778696754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29"/>
        <v>0</v>
      </c>
      <c r="K110" s="514"/>
      <c r="L110" s="518">
        <f t="shared" si="39"/>
        <v>1847492.6051652874</v>
      </c>
      <c r="M110" s="519">
        <f t="shared" ref="M110" si="44">IF(L110&lt;&gt;0,+H110-L110,0)</f>
        <v>0</v>
      </c>
      <c r="N110" s="518">
        <f t="shared" si="40"/>
        <v>1847492.6051652874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2021</v>
      </c>
      <c r="D111" s="508">
        <v>13052544.277125034</v>
      </c>
      <c r="E111" s="520">
        <v>431011.75609756098</v>
      </c>
      <c r="F111" s="515">
        <v>12621532.521027474</v>
      </c>
      <c r="G111" s="515">
        <v>12837038.399076253</v>
      </c>
      <c r="H111" s="516">
        <v>1888198.2388737798</v>
      </c>
      <c r="I111" s="510">
        <v>1888198.2388737798</v>
      </c>
      <c r="J111" s="514">
        <f t="shared" si="29"/>
        <v>0</v>
      </c>
      <c r="K111" s="514"/>
      <c r="L111" s="518">
        <f t="shared" ref="L111" si="45">H111</f>
        <v>1888198.2388737798</v>
      </c>
      <c r="M111" s="519">
        <f t="shared" ref="M111" si="46">IF(L111&lt;&gt;0,+H111-L111,0)</f>
        <v>0</v>
      </c>
      <c r="N111" s="518">
        <f t="shared" ref="N111" si="47">I111</f>
        <v>1888198.2388737798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2022</v>
      </c>
      <c r="D112" s="508">
        <v>12621532.521027474</v>
      </c>
      <c r="E112" s="520">
        <v>420749.57142857142</v>
      </c>
      <c r="F112" s="515">
        <v>12200782.949598903</v>
      </c>
      <c r="G112" s="515">
        <v>12411157.735313188</v>
      </c>
      <c r="H112" s="516">
        <v>1878537.3886775936</v>
      </c>
      <c r="I112" s="510">
        <v>1878537.3886775936</v>
      </c>
      <c r="J112" s="514">
        <f t="shared" si="29"/>
        <v>0</v>
      </c>
      <c r="K112" s="514"/>
      <c r="L112" s="518">
        <f t="shared" ref="L112" si="48">H112</f>
        <v>1878537.3886775936</v>
      </c>
      <c r="M112" s="519">
        <f t="shared" ref="M112" si="49">IF(L112&lt;&gt;0,+H112-L112,0)</f>
        <v>0</v>
      </c>
      <c r="N112" s="518">
        <f t="shared" ref="N112" si="50">I112</f>
        <v>1878537.3886775936</v>
      </c>
      <c r="O112" s="514">
        <f t="shared" ref="O112" si="51">IF(N112&lt;&gt;0,+I112-N112,0)</f>
        <v>0</v>
      </c>
      <c r="P112" s="514">
        <f t="shared" ref="P112" si="52">+O112-M112</f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2023</v>
      </c>
      <c r="D113" s="374">
        <f>IF(F112+SUM(E$99:E112)=D$92,F112,D$92-SUM(E$99:E112))</f>
        <v>12200782.949598903</v>
      </c>
      <c r="E113" s="522">
        <f>IF(+J96&lt;F112,J96,D113)</f>
        <v>401624.59090909088</v>
      </c>
      <c r="F113" s="523">
        <f t="shared" ref="F113:F130" si="53">+D113-E113</f>
        <v>11799158.358689811</v>
      </c>
      <c r="G113" s="523">
        <f t="shared" ref="G113:G130" si="54">+(F113+D113)/2</f>
        <v>11999970.654144358</v>
      </c>
      <c r="H113" s="526">
        <f t="shared" ref="H113:H154" si="55">+J$94*G113+E113</f>
        <v>1882001.6452369925</v>
      </c>
      <c r="I113" s="577">
        <f t="shared" ref="I113:I154" si="56">+J$95*G113+E113</f>
        <v>1882001.6452369925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2024</v>
      </c>
      <c r="D114" s="374">
        <f>IF(F113+SUM(E$99:E113)=D$92,F113,D$92-SUM(E$99:E113))</f>
        <v>11799158.358689811</v>
      </c>
      <c r="E114" s="522">
        <f>IF(+J96&lt;F113,J96,D114)</f>
        <v>401624.59090909088</v>
      </c>
      <c r="F114" s="523">
        <f t="shared" si="53"/>
        <v>11397533.767780719</v>
      </c>
      <c r="G114" s="523">
        <f t="shared" si="54"/>
        <v>11598346.063235264</v>
      </c>
      <c r="H114" s="526">
        <f t="shared" si="55"/>
        <v>1832455.2050021312</v>
      </c>
      <c r="I114" s="577">
        <f t="shared" si="56"/>
        <v>1832455.2050021312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2025</v>
      </c>
      <c r="D115" s="374">
        <f>IF(F114+SUM(E$99:E114)=D$92,F114,D$92-SUM(E$99:E114))</f>
        <v>11397533.767780719</v>
      </c>
      <c r="E115" s="522">
        <f>IF(+J96&lt;F114,J96,D115)</f>
        <v>401624.59090909088</v>
      </c>
      <c r="F115" s="523">
        <f t="shared" si="53"/>
        <v>10995909.176871628</v>
      </c>
      <c r="G115" s="523">
        <f t="shared" si="54"/>
        <v>11196721.472326174</v>
      </c>
      <c r="H115" s="526">
        <f t="shared" si="55"/>
        <v>1782908.7647672703</v>
      </c>
      <c r="I115" s="577">
        <f t="shared" si="56"/>
        <v>1782908.7647672703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2026</v>
      </c>
      <c r="D116" s="374">
        <f>IF(F115+SUM(E$99:E115)=D$92,F115,D$92-SUM(E$99:E115))</f>
        <v>10995909.176871628</v>
      </c>
      <c r="E116" s="522">
        <f>IF(+J96&lt;F115,J96,D116)</f>
        <v>401624.59090909088</v>
      </c>
      <c r="F116" s="523">
        <f t="shared" si="53"/>
        <v>10594284.585962536</v>
      </c>
      <c r="G116" s="523">
        <f t="shared" si="54"/>
        <v>10795096.881417081</v>
      </c>
      <c r="H116" s="526">
        <f t="shared" si="55"/>
        <v>1733362.324532409</v>
      </c>
      <c r="I116" s="577">
        <f t="shared" si="56"/>
        <v>1733362.324532409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2027</v>
      </c>
      <c r="D117" s="374">
        <f>IF(F116+SUM(E$99:E116)=D$92,F116,D$92-SUM(E$99:E116))</f>
        <v>10594284.585962536</v>
      </c>
      <c r="E117" s="522">
        <f>IF(+J96&lt;F116,J96,D117)</f>
        <v>401624.59090909088</v>
      </c>
      <c r="F117" s="523">
        <f t="shared" si="53"/>
        <v>10192659.995053444</v>
      </c>
      <c r="G117" s="523">
        <f t="shared" si="54"/>
        <v>10393472.290507991</v>
      </c>
      <c r="H117" s="526">
        <f t="shared" si="55"/>
        <v>1683815.8842975483</v>
      </c>
      <c r="I117" s="577">
        <f t="shared" si="56"/>
        <v>1683815.8842975483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2028</v>
      </c>
      <c r="D118" s="374">
        <f>IF(F117+SUM(E$99:E117)=D$92,F117,D$92-SUM(E$99:E117))</f>
        <v>10192659.995053444</v>
      </c>
      <c r="E118" s="522">
        <f>IF(+J96&lt;F117,J96,D118)</f>
        <v>401624.59090909088</v>
      </c>
      <c r="F118" s="523">
        <f t="shared" si="53"/>
        <v>9791035.4041443523</v>
      </c>
      <c r="G118" s="523">
        <f t="shared" si="54"/>
        <v>9991847.6995988972</v>
      </c>
      <c r="H118" s="526">
        <f t="shared" si="55"/>
        <v>1634269.444062687</v>
      </c>
      <c r="I118" s="577">
        <f t="shared" si="56"/>
        <v>1634269.444062687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2029</v>
      </c>
      <c r="D119" s="374">
        <f>IF(F118+SUM(E$99:E118)=D$92,F118,D$92-SUM(E$99:E118))</f>
        <v>9791035.4041443523</v>
      </c>
      <c r="E119" s="522">
        <f>IF(+J96&lt;F118,J96,D119)</f>
        <v>401624.59090909088</v>
      </c>
      <c r="F119" s="523">
        <f t="shared" si="53"/>
        <v>9389410.8132352605</v>
      </c>
      <c r="G119" s="523">
        <f t="shared" si="54"/>
        <v>9590223.1086898074</v>
      </c>
      <c r="H119" s="526">
        <f t="shared" si="55"/>
        <v>1584723.0038278261</v>
      </c>
      <c r="I119" s="577">
        <f t="shared" si="56"/>
        <v>1584723.0038278261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2030</v>
      </c>
      <c r="D120" s="374">
        <f>IF(F119+SUM(E$99:E119)=D$92,F119,D$92-SUM(E$99:E119))</f>
        <v>9389410.8132352605</v>
      </c>
      <c r="E120" s="522">
        <f>IF(+J96&lt;F119,J96,D120)</f>
        <v>401624.59090909088</v>
      </c>
      <c r="F120" s="523">
        <f t="shared" si="53"/>
        <v>8987786.2223261688</v>
      </c>
      <c r="G120" s="523">
        <f t="shared" si="54"/>
        <v>9188598.5177807137</v>
      </c>
      <c r="H120" s="526">
        <f t="shared" si="55"/>
        <v>1535176.563592965</v>
      </c>
      <c r="I120" s="577">
        <f t="shared" si="56"/>
        <v>1535176.563592965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2031</v>
      </c>
      <c r="D121" s="374">
        <f>IF(F120+SUM(E$99:E120)=D$92,F120,D$92-SUM(E$99:E120))</f>
        <v>8987786.2223261688</v>
      </c>
      <c r="E121" s="522">
        <f>IF(+J96&lt;F120,J96,D121)</f>
        <v>401624.59090909088</v>
      </c>
      <c r="F121" s="523">
        <f t="shared" si="53"/>
        <v>8586161.631417077</v>
      </c>
      <c r="G121" s="523">
        <f t="shared" si="54"/>
        <v>8786973.9268716238</v>
      </c>
      <c r="H121" s="526">
        <f t="shared" si="55"/>
        <v>1485630.1233581041</v>
      </c>
      <c r="I121" s="577">
        <f t="shared" si="56"/>
        <v>1485630.1233581041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2032</v>
      </c>
      <c r="D122" s="374">
        <f>IF(F121+SUM(E$99:E121)=D$92,F121,D$92-SUM(E$99:E121))</f>
        <v>8586161.631417077</v>
      </c>
      <c r="E122" s="522">
        <f>IF(+J96&lt;F121,J96,D122)</f>
        <v>401624.59090909088</v>
      </c>
      <c r="F122" s="523">
        <f t="shared" si="53"/>
        <v>8184537.0405079862</v>
      </c>
      <c r="G122" s="523">
        <f t="shared" si="54"/>
        <v>8385349.3359625321</v>
      </c>
      <c r="H122" s="526">
        <f t="shared" si="55"/>
        <v>1436083.683123243</v>
      </c>
      <c r="I122" s="577">
        <f t="shared" si="56"/>
        <v>1436083.683123243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2033</v>
      </c>
      <c r="D123" s="374">
        <f>IF(F122+SUM(E$99:E122)=D$92,F122,D$92-SUM(E$99:E122))</f>
        <v>8184537.0405079862</v>
      </c>
      <c r="E123" s="522">
        <f>IF(+J96&lt;F122,J96,D123)</f>
        <v>401624.59090909088</v>
      </c>
      <c r="F123" s="523">
        <f t="shared" si="53"/>
        <v>7782912.4495988954</v>
      </c>
      <c r="G123" s="523">
        <f t="shared" si="54"/>
        <v>7983724.7450534403</v>
      </c>
      <c r="H123" s="526">
        <f t="shared" si="55"/>
        <v>1386537.2428883822</v>
      </c>
      <c r="I123" s="577">
        <f t="shared" si="56"/>
        <v>1386537.2428883822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2034</v>
      </c>
      <c r="D124" s="374">
        <f>IF(F123+SUM(E$99:E123)=D$92,F123,D$92-SUM(E$99:E123))</f>
        <v>7782912.4495988954</v>
      </c>
      <c r="E124" s="522">
        <f>IF(+J96&lt;F123,J96,D124)</f>
        <v>401624.59090909088</v>
      </c>
      <c r="F124" s="523">
        <f t="shared" si="53"/>
        <v>7381287.8586898046</v>
      </c>
      <c r="G124" s="523">
        <f t="shared" si="54"/>
        <v>7582100.1541443504</v>
      </c>
      <c r="H124" s="526">
        <f t="shared" si="55"/>
        <v>1336990.8026535213</v>
      </c>
      <c r="I124" s="577">
        <f t="shared" si="56"/>
        <v>1336990.8026535213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2035</v>
      </c>
      <c r="D125" s="374">
        <f>IF(F124+SUM(E$99:E124)=D$92,F124,D$92-SUM(E$99:E124))</f>
        <v>7381287.8586898046</v>
      </c>
      <c r="E125" s="522">
        <f>IF(+J96&lt;F124,J96,D125)</f>
        <v>401624.59090909088</v>
      </c>
      <c r="F125" s="523">
        <f t="shared" si="53"/>
        <v>6979663.2677807137</v>
      </c>
      <c r="G125" s="523">
        <f t="shared" si="54"/>
        <v>7180475.5632352587</v>
      </c>
      <c r="H125" s="526">
        <f t="shared" si="55"/>
        <v>1287444.3624186602</v>
      </c>
      <c r="I125" s="577">
        <f t="shared" si="56"/>
        <v>1287444.3624186602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2036</v>
      </c>
      <c r="D126" s="374">
        <f>IF(F125+SUM(E$99:E125)=D$92,F125,D$92-SUM(E$99:E125))</f>
        <v>6979663.2677807137</v>
      </c>
      <c r="E126" s="522">
        <f>IF(+J96&lt;F125,J96,D126)</f>
        <v>401624.59090909088</v>
      </c>
      <c r="F126" s="523">
        <f t="shared" si="53"/>
        <v>6578038.6768716229</v>
      </c>
      <c r="G126" s="523">
        <f t="shared" si="54"/>
        <v>6778850.9723261688</v>
      </c>
      <c r="H126" s="526">
        <f t="shared" si="55"/>
        <v>1237897.9221837993</v>
      </c>
      <c r="I126" s="577">
        <f t="shared" si="56"/>
        <v>1237897.9221837993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2037</v>
      </c>
      <c r="D127" s="374">
        <f>IF(F126+SUM(E$99:E126)=D$92,F126,D$92-SUM(E$99:E126))</f>
        <v>6578038.6768716229</v>
      </c>
      <c r="E127" s="522">
        <f>IF(+J96&lt;F126,J96,D127)</f>
        <v>401624.59090909088</v>
      </c>
      <c r="F127" s="523">
        <f t="shared" si="53"/>
        <v>6176414.0859625321</v>
      </c>
      <c r="G127" s="523">
        <f t="shared" si="54"/>
        <v>6377226.381417077</v>
      </c>
      <c r="H127" s="526">
        <f t="shared" si="55"/>
        <v>1188351.4819489385</v>
      </c>
      <c r="I127" s="577">
        <f t="shared" si="56"/>
        <v>1188351.4819489385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2038</v>
      </c>
      <c r="D128" s="374">
        <f>IF(F127+SUM(E$99:E127)=D$92,F127,D$92-SUM(E$99:E127))</f>
        <v>6176414.0859625321</v>
      </c>
      <c r="E128" s="522">
        <f>IF(+J96&lt;F127,J96,D128)</f>
        <v>401624.59090909088</v>
      </c>
      <c r="F128" s="523">
        <f t="shared" si="53"/>
        <v>5774789.4950534413</v>
      </c>
      <c r="G128" s="523">
        <f t="shared" si="54"/>
        <v>5975601.7905079871</v>
      </c>
      <c r="H128" s="526">
        <f t="shared" si="55"/>
        <v>1138805.0417140776</v>
      </c>
      <c r="I128" s="577">
        <f t="shared" si="56"/>
        <v>1138805.0417140776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2039</v>
      </c>
      <c r="D129" s="374">
        <f>IF(F128+SUM(E$99:E128)=D$92,F128,D$92-SUM(E$99:E128))</f>
        <v>5774789.4950534413</v>
      </c>
      <c r="E129" s="522">
        <f>IF(+J96&lt;F128,J96,D129)</f>
        <v>401624.59090909088</v>
      </c>
      <c r="F129" s="523">
        <f t="shared" si="53"/>
        <v>5373164.9041443504</v>
      </c>
      <c r="G129" s="523">
        <f t="shared" si="54"/>
        <v>5573977.1995988954</v>
      </c>
      <c r="H129" s="526">
        <f t="shared" si="55"/>
        <v>1089258.6014792165</v>
      </c>
      <c r="I129" s="577">
        <f t="shared" si="56"/>
        <v>1089258.6014792165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2040</v>
      </c>
      <c r="D130" s="374">
        <f>IF(F129+SUM(E$99:E129)=D$92,F129,D$92-SUM(E$99:E129))</f>
        <v>5373164.9041443504</v>
      </c>
      <c r="E130" s="522">
        <f>IF(+J96&lt;F129,J96,D130)</f>
        <v>401624.59090909088</v>
      </c>
      <c r="F130" s="523">
        <f t="shared" si="53"/>
        <v>4971540.3132352596</v>
      </c>
      <c r="G130" s="523">
        <f t="shared" si="54"/>
        <v>5172352.6086898055</v>
      </c>
      <c r="H130" s="526">
        <f t="shared" si="55"/>
        <v>1039712.1612443556</v>
      </c>
      <c r="I130" s="577">
        <f t="shared" si="56"/>
        <v>1039712.1612443556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2041</v>
      </c>
      <c r="D131" s="374">
        <f>IF(F130+SUM(E$99:E130)=D$92,F130,D$92-SUM(E$99:E130))</f>
        <v>4971540.3132352596</v>
      </c>
      <c r="E131" s="522">
        <f>IF(+J96&lt;F130,J96,D131)</f>
        <v>401624.59090909088</v>
      </c>
      <c r="F131" s="523">
        <f t="shared" ref="F131:F154" si="57">+D131-E131</f>
        <v>4569915.7223261688</v>
      </c>
      <c r="G131" s="523">
        <f t="shared" ref="G131:G154" si="58">+(F131+D131)/2</f>
        <v>4770728.0177807137</v>
      </c>
      <c r="H131" s="526">
        <f t="shared" si="55"/>
        <v>990165.72100949474</v>
      </c>
      <c r="I131" s="577">
        <f t="shared" si="56"/>
        <v>990165.72100949474</v>
      </c>
      <c r="J131" s="514">
        <f t="shared" ref="J131:J154" si="59">+I131-H131</f>
        <v>0</v>
      </c>
      <c r="K131" s="514"/>
      <c r="L131" s="525"/>
      <c r="M131" s="514">
        <f t="shared" ref="M131:M154" si="60">IF(L131&lt;&gt;0,+H131-L131,0)</f>
        <v>0</v>
      </c>
      <c r="N131" s="525"/>
      <c r="O131" s="514">
        <f t="shared" ref="O131:O154" si="61">IF(N131&lt;&gt;0,+I131-N131,0)</f>
        <v>0</v>
      </c>
      <c r="P131" s="514">
        <f t="shared" ref="P131:P154" si="62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2042</v>
      </c>
      <c r="D132" s="374">
        <f>IF(F131+SUM(E$99:E131)=D$92,F131,D$92-SUM(E$99:E131))</f>
        <v>4569915.7223261688</v>
      </c>
      <c r="E132" s="522">
        <f>IF(+J96&lt;F131,J96,D132)</f>
        <v>401624.59090909088</v>
      </c>
      <c r="F132" s="523">
        <f t="shared" si="57"/>
        <v>4168291.131417078</v>
      </c>
      <c r="G132" s="523">
        <f t="shared" si="58"/>
        <v>4369103.4268716238</v>
      </c>
      <c r="H132" s="526">
        <f t="shared" si="55"/>
        <v>940619.28077463387</v>
      </c>
      <c r="I132" s="577">
        <f t="shared" si="56"/>
        <v>940619.28077463387</v>
      </c>
      <c r="J132" s="514">
        <f t="shared" si="59"/>
        <v>0</v>
      </c>
      <c r="K132" s="514"/>
      <c r="L132" s="525"/>
      <c r="M132" s="514">
        <f t="shared" si="60"/>
        <v>0</v>
      </c>
      <c r="N132" s="525"/>
      <c r="O132" s="514">
        <f t="shared" si="61"/>
        <v>0</v>
      </c>
      <c r="P132" s="514">
        <f t="shared" si="62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2043</v>
      </c>
      <c r="D133" s="374">
        <f>IF(F132+SUM(E$99:E132)=D$92,F132,D$92-SUM(E$99:E132))</f>
        <v>4168291.131417078</v>
      </c>
      <c r="E133" s="522">
        <f>IF(+J96&lt;F132,J96,D133)</f>
        <v>401624.59090909088</v>
      </c>
      <c r="F133" s="523">
        <f t="shared" si="57"/>
        <v>3766666.5405079871</v>
      </c>
      <c r="G133" s="523">
        <f t="shared" si="58"/>
        <v>3967478.8359625326</v>
      </c>
      <c r="H133" s="526">
        <f t="shared" si="55"/>
        <v>891072.84053977288</v>
      </c>
      <c r="I133" s="577">
        <f t="shared" si="56"/>
        <v>891072.84053977288</v>
      </c>
      <c r="J133" s="514">
        <f t="shared" si="59"/>
        <v>0</v>
      </c>
      <c r="K133" s="514"/>
      <c r="L133" s="525"/>
      <c r="M133" s="514">
        <f t="shared" si="60"/>
        <v>0</v>
      </c>
      <c r="N133" s="525"/>
      <c r="O133" s="514">
        <f t="shared" si="61"/>
        <v>0</v>
      </c>
      <c r="P133" s="514">
        <f t="shared" si="62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2044</v>
      </c>
      <c r="D134" s="374">
        <f>IF(F133+SUM(E$99:E133)=D$92,F133,D$92-SUM(E$99:E133))</f>
        <v>3766666.5405079871</v>
      </c>
      <c r="E134" s="522">
        <f>IF(+J96&lt;F133,J96,D134)</f>
        <v>401624.59090909088</v>
      </c>
      <c r="F134" s="523">
        <f t="shared" si="57"/>
        <v>3365041.9495988963</v>
      </c>
      <c r="G134" s="523">
        <f t="shared" si="58"/>
        <v>3565854.2450534417</v>
      </c>
      <c r="H134" s="526">
        <f t="shared" si="55"/>
        <v>841526.40030491189</v>
      </c>
      <c r="I134" s="577">
        <f t="shared" si="56"/>
        <v>841526.40030491189</v>
      </c>
      <c r="J134" s="514">
        <f t="shared" si="59"/>
        <v>0</v>
      </c>
      <c r="K134" s="514"/>
      <c r="L134" s="525"/>
      <c r="M134" s="514">
        <f t="shared" si="60"/>
        <v>0</v>
      </c>
      <c r="N134" s="525"/>
      <c r="O134" s="514">
        <f t="shared" si="61"/>
        <v>0</v>
      </c>
      <c r="P134" s="514">
        <f t="shared" si="62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2045</v>
      </c>
      <c r="D135" s="374">
        <f>IF(F134+SUM(E$99:E134)=D$92,F134,D$92-SUM(E$99:E134))</f>
        <v>3365041.9495988963</v>
      </c>
      <c r="E135" s="522">
        <f>IF(+J96&lt;F134,J96,D135)</f>
        <v>401624.59090909088</v>
      </c>
      <c r="F135" s="523">
        <f t="shared" si="57"/>
        <v>2963417.3586898055</v>
      </c>
      <c r="G135" s="523">
        <f t="shared" si="58"/>
        <v>3164229.6541443509</v>
      </c>
      <c r="H135" s="526">
        <f t="shared" si="55"/>
        <v>791979.96007005102</v>
      </c>
      <c r="I135" s="577">
        <f t="shared" si="56"/>
        <v>791979.96007005102</v>
      </c>
      <c r="J135" s="514">
        <f t="shared" si="59"/>
        <v>0</v>
      </c>
      <c r="K135" s="514"/>
      <c r="L135" s="525"/>
      <c r="M135" s="514">
        <f t="shared" si="60"/>
        <v>0</v>
      </c>
      <c r="N135" s="525"/>
      <c r="O135" s="514">
        <f t="shared" si="61"/>
        <v>0</v>
      </c>
      <c r="P135" s="514">
        <f t="shared" si="62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2046</v>
      </c>
      <c r="D136" s="374">
        <f>IF(F135+SUM(E$99:E135)=D$92,F135,D$92-SUM(E$99:E135))</f>
        <v>2963417.3586898055</v>
      </c>
      <c r="E136" s="522">
        <f>IF(+J96&lt;F135,J96,D136)</f>
        <v>401624.59090909088</v>
      </c>
      <c r="F136" s="523">
        <f t="shared" si="57"/>
        <v>2561792.7677807147</v>
      </c>
      <c r="G136" s="523">
        <f t="shared" si="58"/>
        <v>2762605.0632352601</v>
      </c>
      <c r="H136" s="526">
        <f t="shared" si="55"/>
        <v>742433.51983519015</v>
      </c>
      <c r="I136" s="577">
        <f t="shared" si="56"/>
        <v>742433.51983519015</v>
      </c>
      <c r="J136" s="514">
        <f t="shared" si="59"/>
        <v>0</v>
      </c>
      <c r="K136" s="514"/>
      <c r="L136" s="525"/>
      <c r="M136" s="514">
        <f t="shared" si="60"/>
        <v>0</v>
      </c>
      <c r="N136" s="525"/>
      <c r="O136" s="514">
        <f t="shared" si="61"/>
        <v>0</v>
      </c>
      <c r="P136" s="514">
        <f t="shared" si="62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2047</v>
      </c>
      <c r="D137" s="374">
        <f>IF(F136+SUM(E$99:E136)=D$92,F136,D$92-SUM(E$99:E136))</f>
        <v>2561792.7677807147</v>
      </c>
      <c r="E137" s="522">
        <f>IF(+J96&lt;F136,J96,D137)</f>
        <v>401624.59090909088</v>
      </c>
      <c r="F137" s="523">
        <f t="shared" si="57"/>
        <v>2160168.1768716238</v>
      </c>
      <c r="G137" s="523">
        <f t="shared" si="58"/>
        <v>2360980.4723261693</v>
      </c>
      <c r="H137" s="526">
        <f t="shared" si="55"/>
        <v>692887.07960032916</v>
      </c>
      <c r="I137" s="577">
        <f t="shared" si="56"/>
        <v>692887.07960032916</v>
      </c>
      <c r="J137" s="514">
        <f t="shared" si="59"/>
        <v>0</v>
      </c>
      <c r="K137" s="514"/>
      <c r="L137" s="525"/>
      <c r="M137" s="514">
        <f t="shared" si="60"/>
        <v>0</v>
      </c>
      <c r="N137" s="525"/>
      <c r="O137" s="514">
        <f t="shared" si="61"/>
        <v>0</v>
      </c>
      <c r="P137" s="514">
        <f t="shared" si="62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2048</v>
      </c>
      <c r="D138" s="374">
        <f>IF(F137+SUM(E$99:E137)=D$92,F137,D$92-SUM(E$99:E137))</f>
        <v>2160168.1768716238</v>
      </c>
      <c r="E138" s="522">
        <f>IF(+J96&lt;F137,J96,D138)</f>
        <v>401624.59090909088</v>
      </c>
      <c r="F138" s="523">
        <f t="shared" si="57"/>
        <v>1758543.585962533</v>
      </c>
      <c r="G138" s="523">
        <f t="shared" si="58"/>
        <v>1959355.8814170784</v>
      </c>
      <c r="H138" s="526">
        <f t="shared" si="55"/>
        <v>643340.63936546817</v>
      </c>
      <c r="I138" s="577">
        <f t="shared" si="56"/>
        <v>643340.63936546817</v>
      </c>
      <c r="J138" s="514">
        <f t="shared" si="59"/>
        <v>0</v>
      </c>
      <c r="K138" s="514"/>
      <c r="L138" s="525"/>
      <c r="M138" s="514">
        <f t="shared" si="60"/>
        <v>0</v>
      </c>
      <c r="N138" s="525"/>
      <c r="O138" s="514">
        <f t="shared" si="61"/>
        <v>0</v>
      </c>
      <c r="P138" s="514">
        <f t="shared" si="62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2049</v>
      </c>
      <c r="D139" s="374">
        <f>IF(F138+SUM(E$99:E138)=D$92,F138,D$92-SUM(E$99:E138))</f>
        <v>1758543.585962533</v>
      </c>
      <c r="E139" s="522">
        <f>IF(+J96&lt;F138,J96,D139)</f>
        <v>401624.59090909088</v>
      </c>
      <c r="F139" s="523">
        <f t="shared" si="57"/>
        <v>1356918.9950534422</v>
      </c>
      <c r="G139" s="523">
        <f t="shared" si="58"/>
        <v>1557731.2905079876</v>
      </c>
      <c r="H139" s="526">
        <f t="shared" si="55"/>
        <v>593794.1991306073</v>
      </c>
      <c r="I139" s="577">
        <f t="shared" si="56"/>
        <v>593794.1991306073</v>
      </c>
      <c r="J139" s="514">
        <f t="shared" si="59"/>
        <v>0</v>
      </c>
      <c r="K139" s="514"/>
      <c r="L139" s="525"/>
      <c r="M139" s="514">
        <f t="shared" si="60"/>
        <v>0</v>
      </c>
      <c r="N139" s="525"/>
      <c r="O139" s="514">
        <f t="shared" si="61"/>
        <v>0</v>
      </c>
      <c r="P139" s="514">
        <f t="shared" si="62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2050</v>
      </c>
      <c r="D140" s="374">
        <f>IF(F139+SUM(E$99:E139)=D$92,F139,D$92-SUM(E$99:E139))</f>
        <v>1356918.9950534422</v>
      </c>
      <c r="E140" s="522">
        <f>IF(+J96&lt;F139,J96,D140)</f>
        <v>401624.59090909088</v>
      </c>
      <c r="F140" s="523">
        <f t="shared" si="57"/>
        <v>955294.40414435137</v>
      </c>
      <c r="G140" s="523">
        <f t="shared" si="58"/>
        <v>1156106.6995988968</v>
      </c>
      <c r="H140" s="526">
        <f t="shared" si="55"/>
        <v>544247.75889574643</v>
      </c>
      <c r="I140" s="577">
        <f t="shared" si="56"/>
        <v>544247.75889574643</v>
      </c>
      <c r="J140" s="514">
        <f t="shared" si="59"/>
        <v>0</v>
      </c>
      <c r="K140" s="514"/>
      <c r="L140" s="525"/>
      <c r="M140" s="514">
        <f t="shared" si="60"/>
        <v>0</v>
      </c>
      <c r="N140" s="525"/>
      <c r="O140" s="514">
        <f t="shared" si="61"/>
        <v>0</v>
      </c>
      <c r="P140" s="514">
        <f t="shared" si="62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2051</v>
      </c>
      <c r="D141" s="374">
        <f>IF(F140+SUM(E$99:E140)=D$92,F140,D$92-SUM(E$99:E140))</f>
        <v>955294.40414435137</v>
      </c>
      <c r="E141" s="522">
        <f>IF(+J96&lt;F140,J96,D141)</f>
        <v>401624.59090909088</v>
      </c>
      <c r="F141" s="523">
        <f t="shared" si="57"/>
        <v>553669.81323526055</v>
      </c>
      <c r="G141" s="523">
        <f t="shared" si="58"/>
        <v>754482.10868980596</v>
      </c>
      <c r="H141" s="526">
        <f t="shared" si="55"/>
        <v>494701.31866088544</v>
      </c>
      <c r="I141" s="577">
        <f t="shared" si="56"/>
        <v>494701.31866088544</v>
      </c>
      <c r="J141" s="514">
        <f t="shared" si="59"/>
        <v>0</v>
      </c>
      <c r="K141" s="514"/>
      <c r="L141" s="525"/>
      <c r="M141" s="514">
        <f t="shared" si="60"/>
        <v>0</v>
      </c>
      <c r="N141" s="525"/>
      <c r="O141" s="514">
        <f t="shared" si="61"/>
        <v>0</v>
      </c>
      <c r="P141" s="514">
        <f t="shared" si="62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2052</v>
      </c>
      <c r="D142" s="374">
        <f>IF(F141+SUM(E$99:E141)=D$92,F141,D$92-SUM(E$99:E141))</f>
        <v>553669.81323526055</v>
      </c>
      <c r="E142" s="522">
        <f>IF(+J96&lt;F141,J96,D142)</f>
        <v>401624.59090909088</v>
      </c>
      <c r="F142" s="523">
        <f t="shared" si="57"/>
        <v>152045.22232616966</v>
      </c>
      <c r="G142" s="523">
        <f t="shared" si="58"/>
        <v>352857.51778071513</v>
      </c>
      <c r="H142" s="526">
        <f t="shared" si="55"/>
        <v>445154.87842602452</v>
      </c>
      <c r="I142" s="577">
        <f t="shared" si="56"/>
        <v>445154.87842602452</v>
      </c>
      <c r="J142" s="514">
        <f t="shared" si="59"/>
        <v>0</v>
      </c>
      <c r="K142" s="514"/>
      <c r="L142" s="525"/>
      <c r="M142" s="514">
        <f t="shared" si="60"/>
        <v>0</v>
      </c>
      <c r="N142" s="525"/>
      <c r="O142" s="514">
        <f t="shared" si="61"/>
        <v>0</v>
      </c>
      <c r="P142" s="514">
        <f t="shared" si="62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2053</v>
      </c>
      <c r="D143" s="374">
        <f>IF(F142+SUM(E$99:E142)=D$92,F142,D$92-SUM(E$99:E142))</f>
        <v>152045.22232616966</v>
      </c>
      <c r="E143" s="522">
        <f>IF(+J96&lt;F142,J96,D143)</f>
        <v>152045.22232616966</v>
      </c>
      <c r="F143" s="523">
        <f t="shared" si="57"/>
        <v>0</v>
      </c>
      <c r="G143" s="523">
        <f t="shared" si="58"/>
        <v>76022.611163084832</v>
      </c>
      <c r="H143" s="526">
        <f t="shared" si="55"/>
        <v>161423.75602592126</v>
      </c>
      <c r="I143" s="577">
        <f t="shared" si="56"/>
        <v>161423.75602592126</v>
      </c>
      <c r="J143" s="514">
        <f t="shared" si="59"/>
        <v>0</v>
      </c>
      <c r="K143" s="514"/>
      <c r="L143" s="525"/>
      <c r="M143" s="514">
        <f t="shared" si="60"/>
        <v>0</v>
      </c>
      <c r="N143" s="525"/>
      <c r="O143" s="514">
        <f t="shared" si="61"/>
        <v>0</v>
      </c>
      <c r="P143" s="514">
        <f t="shared" si="62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7"/>
        <v>0</v>
      </c>
      <c r="G144" s="523">
        <f t="shared" si="58"/>
        <v>0</v>
      </c>
      <c r="H144" s="526">
        <f t="shared" si="55"/>
        <v>0</v>
      </c>
      <c r="I144" s="577">
        <f t="shared" si="56"/>
        <v>0</v>
      </c>
      <c r="J144" s="514">
        <f t="shared" si="59"/>
        <v>0</v>
      </c>
      <c r="K144" s="514"/>
      <c r="L144" s="525"/>
      <c r="M144" s="514">
        <f t="shared" si="60"/>
        <v>0</v>
      </c>
      <c r="N144" s="525"/>
      <c r="O144" s="514">
        <f t="shared" si="61"/>
        <v>0</v>
      </c>
      <c r="P144" s="514">
        <f t="shared" si="62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7"/>
        <v>0</v>
      </c>
      <c r="G145" s="523">
        <f t="shared" si="58"/>
        <v>0</v>
      </c>
      <c r="H145" s="526">
        <f t="shared" si="55"/>
        <v>0</v>
      </c>
      <c r="I145" s="577">
        <f t="shared" si="56"/>
        <v>0</v>
      </c>
      <c r="J145" s="514">
        <f t="shared" si="59"/>
        <v>0</v>
      </c>
      <c r="K145" s="514"/>
      <c r="L145" s="525"/>
      <c r="M145" s="514">
        <f t="shared" si="60"/>
        <v>0</v>
      </c>
      <c r="N145" s="525"/>
      <c r="O145" s="514">
        <f t="shared" si="61"/>
        <v>0</v>
      </c>
      <c r="P145" s="514">
        <f t="shared" si="62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7"/>
        <v>0</v>
      </c>
      <c r="G146" s="523">
        <f t="shared" si="58"/>
        <v>0</v>
      </c>
      <c r="H146" s="526">
        <f t="shared" si="55"/>
        <v>0</v>
      </c>
      <c r="I146" s="577">
        <f t="shared" si="56"/>
        <v>0</v>
      </c>
      <c r="J146" s="514">
        <f t="shared" si="59"/>
        <v>0</v>
      </c>
      <c r="K146" s="514"/>
      <c r="L146" s="525"/>
      <c r="M146" s="514">
        <f t="shared" si="60"/>
        <v>0</v>
      </c>
      <c r="N146" s="525"/>
      <c r="O146" s="514">
        <f t="shared" si="61"/>
        <v>0</v>
      </c>
      <c r="P146" s="514">
        <f t="shared" si="62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7"/>
        <v>0</v>
      </c>
      <c r="G147" s="523">
        <f t="shared" si="58"/>
        <v>0</v>
      </c>
      <c r="H147" s="526">
        <f t="shared" si="55"/>
        <v>0</v>
      </c>
      <c r="I147" s="577">
        <f t="shared" si="56"/>
        <v>0</v>
      </c>
      <c r="J147" s="514">
        <f t="shared" si="59"/>
        <v>0</v>
      </c>
      <c r="K147" s="514"/>
      <c r="L147" s="525"/>
      <c r="M147" s="514">
        <f t="shared" si="60"/>
        <v>0</v>
      </c>
      <c r="N147" s="525"/>
      <c r="O147" s="514">
        <f t="shared" si="61"/>
        <v>0</v>
      </c>
      <c r="P147" s="514">
        <f t="shared" si="62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7"/>
        <v>0</v>
      </c>
      <c r="G148" s="523">
        <f t="shared" si="58"/>
        <v>0</v>
      </c>
      <c r="H148" s="526">
        <f t="shared" si="55"/>
        <v>0</v>
      </c>
      <c r="I148" s="577">
        <f t="shared" si="56"/>
        <v>0</v>
      </c>
      <c r="J148" s="514">
        <f t="shared" si="59"/>
        <v>0</v>
      </c>
      <c r="K148" s="514"/>
      <c r="L148" s="525"/>
      <c r="M148" s="514">
        <f t="shared" si="60"/>
        <v>0</v>
      </c>
      <c r="N148" s="525"/>
      <c r="O148" s="514">
        <f t="shared" si="61"/>
        <v>0</v>
      </c>
      <c r="P148" s="514">
        <f t="shared" si="62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7"/>
        <v>0</v>
      </c>
      <c r="G149" s="523">
        <f t="shared" si="58"/>
        <v>0</v>
      </c>
      <c r="H149" s="526">
        <f t="shared" si="55"/>
        <v>0</v>
      </c>
      <c r="I149" s="577">
        <f t="shared" si="56"/>
        <v>0</v>
      </c>
      <c r="J149" s="514">
        <f t="shared" si="59"/>
        <v>0</v>
      </c>
      <c r="K149" s="514"/>
      <c r="L149" s="525"/>
      <c r="M149" s="514">
        <f t="shared" si="60"/>
        <v>0</v>
      </c>
      <c r="N149" s="525"/>
      <c r="O149" s="514">
        <f t="shared" si="61"/>
        <v>0</v>
      </c>
      <c r="P149" s="514">
        <f t="shared" si="62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7"/>
        <v>0</v>
      </c>
      <c r="G150" s="523">
        <f t="shared" si="58"/>
        <v>0</v>
      </c>
      <c r="H150" s="526">
        <f t="shared" si="55"/>
        <v>0</v>
      </c>
      <c r="I150" s="577">
        <f t="shared" si="56"/>
        <v>0</v>
      </c>
      <c r="J150" s="514">
        <f t="shared" si="59"/>
        <v>0</v>
      </c>
      <c r="K150" s="514"/>
      <c r="L150" s="525"/>
      <c r="M150" s="514">
        <f t="shared" si="60"/>
        <v>0</v>
      </c>
      <c r="N150" s="525"/>
      <c r="O150" s="514">
        <f t="shared" si="61"/>
        <v>0</v>
      </c>
      <c r="P150" s="514">
        <f t="shared" si="62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7"/>
        <v>0</v>
      </c>
      <c r="G151" s="523">
        <f t="shared" si="58"/>
        <v>0</v>
      </c>
      <c r="H151" s="526">
        <f t="shared" si="55"/>
        <v>0</v>
      </c>
      <c r="I151" s="577">
        <f t="shared" si="56"/>
        <v>0</v>
      </c>
      <c r="J151" s="514">
        <f t="shared" si="59"/>
        <v>0</v>
      </c>
      <c r="K151" s="514"/>
      <c r="L151" s="525"/>
      <c r="M151" s="514">
        <f t="shared" si="60"/>
        <v>0</v>
      </c>
      <c r="N151" s="525"/>
      <c r="O151" s="514">
        <f t="shared" si="61"/>
        <v>0</v>
      </c>
      <c r="P151" s="514">
        <f t="shared" si="62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7"/>
        <v>0</v>
      </c>
      <c r="G152" s="523">
        <f t="shared" si="58"/>
        <v>0</v>
      </c>
      <c r="H152" s="526">
        <f t="shared" si="55"/>
        <v>0</v>
      </c>
      <c r="I152" s="577">
        <f t="shared" si="56"/>
        <v>0</v>
      </c>
      <c r="J152" s="514">
        <f t="shared" si="59"/>
        <v>0</v>
      </c>
      <c r="K152" s="514"/>
      <c r="L152" s="525"/>
      <c r="M152" s="514">
        <f t="shared" si="60"/>
        <v>0</v>
      </c>
      <c r="N152" s="525"/>
      <c r="O152" s="514">
        <f t="shared" si="61"/>
        <v>0</v>
      </c>
      <c r="P152" s="514">
        <f t="shared" si="62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7"/>
        <v>0</v>
      </c>
      <c r="G153" s="523">
        <f t="shared" si="58"/>
        <v>0</v>
      </c>
      <c r="H153" s="526">
        <f t="shared" si="55"/>
        <v>0</v>
      </c>
      <c r="I153" s="577">
        <f t="shared" si="56"/>
        <v>0</v>
      </c>
      <c r="J153" s="514">
        <f t="shared" si="59"/>
        <v>0</v>
      </c>
      <c r="K153" s="514"/>
      <c r="L153" s="525"/>
      <c r="M153" s="514">
        <f t="shared" si="60"/>
        <v>0</v>
      </c>
      <c r="N153" s="525"/>
      <c r="O153" s="514">
        <f t="shared" si="61"/>
        <v>0</v>
      </c>
      <c r="P153" s="514">
        <f t="shared" si="62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7"/>
        <v>0</v>
      </c>
      <c r="G154" s="528">
        <f t="shared" si="58"/>
        <v>0</v>
      </c>
      <c r="H154" s="530">
        <f t="shared" si="55"/>
        <v>0</v>
      </c>
      <c r="I154" s="579">
        <f t="shared" si="56"/>
        <v>0</v>
      </c>
      <c r="J154" s="533">
        <f t="shared" si="59"/>
        <v>0</v>
      </c>
      <c r="K154" s="514"/>
      <c r="L154" s="532"/>
      <c r="M154" s="533">
        <f t="shared" si="60"/>
        <v>0</v>
      </c>
      <c r="N154" s="532"/>
      <c r="O154" s="533">
        <f t="shared" si="61"/>
        <v>0</v>
      </c>
      <c r="P154" s="533">
        <f t="shared" si="62"/>
        <v>0</v>
      </c>
      <c r="Q154" s="269"/>
    </row>
    <row r="155" spans="2:17" ht="12.5">
      <c r="C155" s="374" t="s">
        <v>78</v>
      </c>
      <c r="D155" s="375"/>
      <c r="E155" s="375">
        <f>SUM(E99:E154)</f>
        <v>17671482.000000015</v>
      </c>
      <c r="F155" s="375"/>
      <c r="G155" s="375"/>
      <c r="H155" s="375">
        <f>SUM(H99:H154)</f>
        <v>66613258.200520448</v>
      </c>
      <c r="I155" s="375">
        <f>SUM(I99:I154)</f>
        <v>66613258.200520448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B67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606058.35081928712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606058.35081928712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3906121.4819031414</v>
      </c>
      <c r="E27" s="609">
        <v>120203</v>
      </c>
      <c r="F27" s="626">
        <v>3785918.4819031414</v>
      </c>
      <c r="G27" s="609">
        <v>606058.35081928712</v>
      </c>
      <c r="H27" s="610">
        <v>606058.35081928712</v>
      </c>
      <c r="I27" s="511">
        <f t="shared" si="6"/>
        <v>0</v>
      </c>
      <c r="J27" s="511"/>
      <c r="K27" s="518">
        <f t="shared" ref="K27" si="21">G27</f>
        <v>606058.35081928712</v>
      </c>
      <c r="L27" s="519">
        <f t="shared" ref="L27" si="22">IF(K27&lt;&gt;0,+G27-K27,0)</f>
        <v>0</v>
      </c>
      <c r="M27" s="518">
        <f t="shared" ref="M27" si="23">H27</f>
        <v>606058.35081928712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3785918.4819031414</v>
      </c>
      <c r="E28" s="522">
        <f t="shared" ref="E28:E72" si="24">IF(+$I$14&lt;F27,$I$14,D28)</f>
        <v>120203</v>
      </c>
      <c r="F28" s="523">
        <f t="shared" ref="F28:F72" si="25">+D28-E28</f>
        <v>3665715.4819031414</v>
      </c>
      <c r="G28" s="524">
        <f t="shared" ref="G28:G52" si="26">+I$12*((D28+F28)/2)+E28</f>
        <v>539149.12568170577</v>
      </c>
      <c r="H28" s="491">
        <f t="shared" ref="H28:H52" si="27">+I$13*((D28+F28)/2)+E28</f>
        <v>539149.12568170577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3665715.4819031414</v>
      </c>
      <c r="E29" s="522">
        <f t="shared" si="24"/>
        <v>120203</v>
      </c>
      <c r="F29" s="523">
        <f t="shared" si="25"/>
        <v>3545512.4819031414</v>
      </c>
      <c r="G29" s="524">
        <f t="shared" si="26"/>
        <v>525633.0079040702</v>
      </c>
      <c r="H29" s="491">
        <f t="shared" si="27"/>
        <v>525633.0079040702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3545512.4819031414</v>
      </c>
      <c r="E30" s="522">
        <f t="shared" si="24"/>
        <v>120203</v>
      </c>
      <c r="F30" s="523">
        <f t="shared" si="25"/>
        <v>3425309.4819031414</v>
      </c>
      <c r="G30" s="524">
        <f t="shared" si="26"/>
        <v>512116.89012643439</v>
      </c>
      <c r="H30" s="491">
        <f t="shared" si="27"/>
        <v>512116.89012643439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3425309.4819031414</v>
      </c>
      <c r="E31" s="522">
        <f t="shared" si="24"/>
        <v>120203</v>
      </c>
      <c r="F31" s="523">
        <f t="shared" si="25"/>
        <v>3305106.4819031414</v>
      </c>
      <c r="G31" s="524">
        <f t="shared" si="26"/>
        <v>498600.7723487987</v>
      </c>
      <c r="H31" s="491">
        <f t="shared" si="27"/>
        <v>498600.7723487987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3305106.4819031414</v>
      </c>
      <c r="E32" s="522">
        <f t="shared" si="24"/>
        <v>120203</v>
      </c>
      <c r="F32" s="523">
        <f t="shared" si="25"/>
        <v>3184903.4819031414</v>
      </c>
      <c r="G32" s="524">
        <f t="shared" si="26"/>
        <v>485084.654571163</v>
      </c>
      <c r="H32" s="491">
        <f t="shared" si="27"/>
        <v>485084.654571163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3184903.4819031414</v>
      </c>
      <c r="E33" s="522">
        <f t="shared" si="24"/>
        <v>120203</v>
      </c>
      <c r="F33" s="523">
        <f t="shared" si="25"/>
        <v>3064700.4819031414</v>
      </c>
      <c r="G33" s="524">
        <f t="shared" si="26"/>
        <v>471568.53679352725</v>
      </c>
      <c r="H33" s="491">
        <f t="shared" si="27"/>
        <v>471568.53679352725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3064700.4819031414</v>
      </c>
      <c r="E34" s="522">
        <f t="shared" si="24"/>
        <v>120203</v>
      </c>
      <c r="F34" s="523">
        <f t="shared" si="25"/>
        <v>2944497.4819031414</v>
      </c>
      <c r="G34" s="524">
        <f t="shared" si="26"/>
        <v>458052.41901589156</v>
      </c>
      <c r="H34" s="491">
        <f t="shared" si="27"/>
        <v>458052.41901589156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2944497.4819031414</v>
      </c>
      <c r="E35" s="522">
        <f t="shared" si="24"/>
        <v>120203</v>
      </c>
      <c r="F35" s="523">
        <f t="shared" si="25"/>
        <v>2824294.4819031414</v>
      </c>
      <c r="G35" s="524">
        <f t="shared" si="26"/>
        <v>444536.30123825587</v>
      </c>
      <c r="H35" s="491">
        <f t="shared" si="27"/>
        <v>444536.30123825587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2824294.4819031414</v>
      </c>
      <c r="E36" s="522">
        <f t="shared" si="24"/>
        <v>120203</v>
      </c>
      <c r="F36" s="523">
        <f t="shared" si="25"/>
        <v>2704091.4819031414</v>
      </c>
      <c r="G36" s="524">
        <f t="shared" si="26"/>
        <v>431020.18346062012</v>
      </c>
      <c r="H36" s="491">
        <f t="shared" si="27"/>
        <v>431020.18346062012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2704091.4819031414</v>
      </c>
      <c r="E37" s="522">
        <f t="shared" si="24"/>
        <v>120203</v>
      </c>
      <c r="F37" s="523">
        <f t="shared" si="25"/>
        <v>2583888.4819031414</v>
      </c>
      <c r="G37" s="524">
        <f t="shared" si="26"/>
        <v>417504.06568298442</v>
      </c>
      <c r="H37" s="491">
        <f t="shared" si="27"/>
        <v>417504.06568298442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2583888.4819031414</v>
      </c>
      <c r="E38" s="522">
        <f t="shared" si="24"/>
        <v>120203</v>
      </c>
      <c r="F38" s="523">
        <f t="shared" si="25"/>
        <v>2463685.4819031414</v>
      </c>
      <c r="G38" s="524">
        <f t="shared" si="26"/>
        <v>403987.94790534873</v>
      </c>
      <c r="H38" s="491">
        <f t="shared" si="27"/>
        <v>403987.94790534873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2463685.4819031414</v>
      </c>
      <c r="E39" s="522">
        <f t="shared" si="24"/>
        <v>120203</v>
      </c>
      <c r="F39" s="523">
        <f t="shared" si="25"/>
        <v>2343482.4819031414</v>
      </c>
      <c r="G39" s="524">
        <f t="shared" si="26"/>
        <v>390471.83012771298</v>
      </c>
      <c r="H39" s="491">
        <f t="shared" si="27"/>
        <v>390471.83012771298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2343482.4819031414</v>
      </c>
      <c r="E40" s="522">
        <f t="shared" si="24"/>
        <v>120203</v>
      </c>
      <c r="F40" s="523">
        <f t="shared" si="25"/>
        <v>2223279.4819031414</v>
      </c>
      <c r="G40" s="524">
        <f t="shared" si="26"/>
        <v>376955.71235007729</v>
      </c>
      <c r="H40" s="491">
        <f t="shared" si="27"/>
        <v>376955.71235007729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2223279.4819031414</v>
      </c>
      <c r="E41" s="522">
        <f t="shared" si="24"/>
        <v>120203</v>
      </c>
      <c r="F41" s="523">
        <f t="shared" si="25"/>
        <v>2103076.4819031414</v>
      </c>
      <c r="G41" s="524">
        <f t="shared" si="26"/>
        <v>363439.59457244154</v>
      </c>
      <c r="H41" s="491">
        <f t="shared" si="27"/>
        <v>363439.59457244154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2103076.4819031414</v>
      </c>
      <c r="E42" s="522">
        <f t="shared" si="24"/>
        <v>120203</v>
      </c>
      <c r="F42" s="523">
        <f t="shared" si="25"/>
        <v>1982873.4819031414</v>
      </c>
      <c r="G42" s="524">
        <f t="shared" si="26"/>
        <v>349923.47679480584</v>
      </c>
      <c r="H42" s="491">
        <f t="shared" si="27"/>
        <v>349923.47679480584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1982873.4819031414</v>
      </c>
      <c r="E43" s="522">
        <f t="shared" si="24"/>
        <v>120203</v>
      </c>
      <c r="F43" s="523">
        <f t="shared" si="25"/>
        <v>1862670.4819031414</v>
      </c>
      <c r="G43" s="524">
        <f t="shared" si="26"/>
        <v>336407.35901717015</v>
      </c>
      <c r="H43" s="491">
        <f t="shared" si="27"/>
        <v>336407.35901717015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1862670.4819031414</v>
      </c>
      <c r="E44" s="522">
        <f t="shared" si="24"/>
        <v>120203</v>
      </c>
      <c r="F44" s="523">
        <f t="shared" si="25"/>
        <v>1742467.4819031414</v>
      </c>
      <c r="G44" s="524">
        <f t="shared" si="26"/>
        <v>322891.24123953446</v>
      </c>
      <c r="H44" s="491">
        <f t="shared" si="27"/>
        <v>322891.24123953446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1742467.4819031414</v>
      </c>
      <c r="E45" s="522">
        <f t="shared" si="24"/>
        <v>120203</v>
      </c>
      <c r="F45" s="523">
        <f t="shared" si="25"/>
        <v>1622264.4819031414</v>
      </c>
      <c r="G45" s="524">
        <f t="shared" si="26"/>
        <v>309375.12346189871</v>
      </c>
      <c r="H45" s="491">
        <f t="shared" si="27"/>
        <v>309375.12346189871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1622264.4819031414</v>
      </c>
      <c r="E46" s="522">
        <f t="shared" si="24"/>
        <v>120203</v>
      </c>
      <c r="F46" s="523">
        <f t="shared" si="25"/>
        <v>1502061.4819031414</v>
      </c>
      <c r="G46" s="524">
        <f t="shared" si="26"/>
        <v>295859.00568426301</v>
      </c>
      <c r="H46" s="491">
        <f t="shared" si="27"/>
        <v>295859.00568426301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1502061.4819031414</v>
      </c>
      <c r="E47" s="522">
        <f t="shared" si="24"/>
        <v>120203</v>
      </c>
      <c r="F47" s="523">
        <f t="shared" si="25"/>
        <v>1381858.4819031414</v>
      </c>
      <c r="G47" s="524">
        <f t="shared" si="26"/>
        <v>282342.88790662726</v>
      </c>
      <c r="H47" s="491">
        <f t="shared" si="27"/>
        <v>282342.88790662726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1381858.4819031414</v>
      </c>
      <c r="E48" s="522">
        <f t="shared" si="24"/>
        <v>120203</v>
      </c>
      <c r="F48" s="523">
        <f t="shared" si="25"/>
        <v>1261655.4819031414</v>
      </c>
      <c r="G48" s="524">
        <f t="shared" si="26"/>
        <v>268826.77012899157</v>
      </c>
      <c r="H48" s="491">
        <f t="shared" si="27"/>
        <v>268826.77012899157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1261655.4819031414</v>
      </c>
      <c r="E49" s="522">
        <f t="shared" si="24"/>
        <v>120203</v>
      </c>
      <c r="F49" s="523">
        <f t="shared" si="25"/>
        <v>1141452.4819031414</v>
      </c>
      <c r="G49" s="524">
        <f t="shared" si="26"/>
        <v>255310.65235135588</v>
      </c>
      <c r="H49" s="491">
        <f t="shared" si="27"/>
        <v>255310.65235135588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1141452.4819031414</v>
      </c>
      <c r="E50" s="522">
        <f t="shared" si="24"/>
        <v>120203</v>
      </c>
      <c r="F50" s="523">
        <f t="shared" si="25"/>
        <v>1021249.4819031414</v>
      </c>
      <c r="G50" s="524">
        <f t="shared" si="26"/>
        <v>241794.53457372016</v>
      </c>
      <c r="H50" s="491">
        <f t="shared" si="27"/>
        <v>241794.53457372016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1021249.4819031414</v>
      </c>
      <c r="E51" s="522">
        <f t="shared" si="24"/>
        <v>120203</v>
      </c>
      <c r="F51" s="523">
        <f t="shared" si="25"/>
        <v>901046.48190314136</v>
      </c>
      <c r="G51" s="524">
        <f t="shared" si="26"/>
        <v>228278.41679608444</v>
      </c>
      <c r="H51" s="491">
        <f t="shared" si="27"/>
        <v>228278.41679608444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901046.48190314136</v>
      </c>
      <c r="E52" s="522">
        <f t="shared" si="24"/>
        <v>120203</v>
      </c>
      <c r="F52" s="523">
        <f t="shared" si="25"/>
        <v>780843.48190314136</v>
      </c>
      <c r="G52" s="524">
        <f t="shared" si="26"/>
        <v>214762.29901844874</v>
      </c>
      <c r="H52" s="491">
        <f t="shared" si="27"/>
        <v>214762.29901844874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780843.48190314136</v>
      </c>
      <c r="E53" s="522">
        <f t="shared" si="24"/>
        <v>120203</v>
      </c>
      <c r="F53" s="523">
        <f t="shared" si="25"/>
        <v>660640.48190314136</v>
      </c>
      <c r="G53" s="524">
        <f t="shared" ref="G53:G72" si="29">+I$12*((D53+F53)/2)+E53</f>
        <v>201246.18124081299</v>
      </c>
      <c r="H53" s="491">
        <f t="shared" ref="H53:H72" si="30">+I$13*((D53+F53)/2)+E53</f>
        <v>201246.18124081299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660640.48190314136</v>
      </c>
      <c r="E54" s="522">
        <f t="shared" si="24"/>
        <v>120203</v>
      </c>
      <c r="F54" s="523">
        <f t="shared" si="25"/>
        <v>540437.48190314136</v>
      </c>
      <c r="G54" s="524">
        <f t="shared" si="29"/>
        <v>187730.0634631773</v>
      </c>
      <c r="H54" s="491">
        <f t="shared" si="30"/>
        <v>187730.0634631773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540437.48190314136</v>
      </c>
      <c r="E55" s="522">
        <f t="shared" si="24"/>
        <v>120203</v>
      </c>
      <c r="F55" s="523">
        <f t="shared" si="25"/>
        <v>420234.48190314136</v>
      </c>
      <c r="G55" s="524">
        <f t="shared" si="29"/>
        <v>174213.94568554158</v>
      </c>
      <c r="H55" s="491">
        <f t="shared" si="30"/>
        <v>174213.94568554158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420234.48190314136</v>
      </c>
      <c r="E56" s="522">
        <f t="shared" si="24"/>
        <v>120203</v>
      </c>
      <c r="F56" s="523">
        <f t="shared" si="25"/>
        <v>300031.48190314136</v>
      </c>
      <c r="G56" s="524">
        <f t="shared" si="29"/>
        <v>160697.82790790586</v>
      </c>
      <c r="H56" s="491">
        <f t="shared" si="30"/>
        <v>160697.82790790586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300031.48190314136</v>
      </c>
      <c r="E57" s="522">
        <f t="shared" si="24"/>
        <v>120203</v>
      </c>
      <c r="F57" s="523">
        <f t="shared" si="25"/>
        <v>179828.48190314136</v>
      </c>
      <c r="G57" s="524">
        <f t="shared" si="29"/>
        <v>147181.71013027016</v>
      </c>
      <c r="H57" s="491">
        <f t="shared" si="30"/>
        <v>147181.71013027016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179828.48190314136</v>
      </c>
      <c r="E58" s="522">
        <f t="shared" si="24"/>
        <v>120203</v>
      </c>
      <c r="F58" s="523">
        <f t="shared" si="25"/>
        <v>59625.481903141364</v>
      </c>
      <c r="G58" s="524">
        <f t="shared" si="29"/>
        <v>133665.59235263444</v>
      </c>
      <c r="H58" s="491">
        <f t="shared" si="30"/>
        <v>133665.59235263444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59625.481903141364</v>
      </c>
      <c r="E59" s="522">
        <f t="shared" si="24"/>
        <v>59625.481903141364</v>
      </c>
      <c r="F59" s="523">
        <f t="shared" si="25"/>
        <v>0</v>
      </c>
      <c r="G59" s="524">
        <f t="shared" si="29"/>
        <v>62977.748635049662</v>
      </c>
      <c r="H59" s="491">
        <f t="shared" si="30"/>
        <v>62977.748635049662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9"/>
        <v>0</v>
      </c>
      <c r="H60" s="491">
        <f t="shared" si="30"/>
        <v>0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</v>
      </c>
      <c r="F73" s="375"/>
      <c r="G73" s="375">
        <f>SUM(G17:G72)</f>
        <v>17630817.778740004</v>
      </c>
      <c r="H73" s="375">
        <f>SUM(H17:H72)</f>
        <v>17630817.778740004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606058.35081928712</v>
      </c>
      <c r="N87" s="546">
        <f>IF(J92&lt;D11,0,VLOOKUP(J92,C17:O72,11))</f>
        <v>606058.35081928712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589927.97734396392</v>
      </c>
      <c r="N88" s="550">
        <f>IF(J92&lt;D11,0,VLOOKUP(J92,C99:P154,7))</f>
        <v>589927.97734396392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-16130.373475323198</v>
      </c>
      <c r="N89" s="555">
        <f>+N88-N87</f>
        <v>-16130.373475323198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114739.22727272728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31">H99</f>
        <v>397520.86907446757</v>
      </c>
      <c r="M99" s="519">
        <f t="shared" ref="M99:M104" si="32">IF(L99&lt;&gt;0,+H99-L99,0)</f>
        <v>0</v>
      </c>
      <c r="N99" s="518">
        <f t="shared" ref="N99:N104" si="33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31"/>
        <v>790031.91488158714</v>
      </c>
      <c r="M100" s="519">
        <f t="shared" si="32"/>
        <v>0</v>
      </c>
      <c r="N100" s="518">
        <f t="shared" si="33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4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31"/>
        <v>753764.11200720049</v>
      </c>
      <c r="M101" s="519">
        <f t="shared" si="32"/>
        <v>0</v>
      </c>
      <c r="N101" s="518">
        <f t="shared" si="33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35">+I102-H102</f>
        <v>0</v>
      </c>
      <c r="K102" s="514"/>
      <c r="L102" s="518">
        <f t="shared" si="31"/>
        <v>712716.54417822254</v>
      </c>
      <c r="M102" s="519">
        <f t="shared" si="32"/>
        <v>0</v>
      </c>
      <c r="N102" s="518">
        <f t="shared" si="33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35"/>
        <v>0</v>
      </c>
      <c r="K103" s="514"/>
      <c r="L103" s="518">
        <f t="shared" si="31"/>
        <v>675389.93455255101</v>
      </c>
      <c r="M103" s="519">
        <f t="shared" si="32"/>
        <v>0</v>
      </c>
      <c r="N103" s="518">
        <f t="shared" si="33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35"/>
        <v>0</v>
      </c>
      <c r="K104" s="514"/>
      <c r="L104" s="518">
        <f t="shared" si="31"/>
        <v>590176.19481222471</v>
      </c>
      <c r="M104" s="519">
        <f t="shared" si="32"/>
        <v>0</v>
      </c>
      <c r="N104" s="518">
        <f t="shared" si="33"/>
        <v>590176.19481222471</v>
      </c>
      <c r="O104" s="514">
        <f t="shared" ref="O104:O130" si="36">IF(N104&lt;&gt;0,+I104-N104,0)</f>
        <v>0</v>
      </c>
      <c r="P104" s="514">
        <f t="shared" ref="P104:P130" si="37"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35"/>
        <v>0</v>
      </c>
      <c r="K105" s="514"/>
      <c r="L105" s="518">
        <f t="shared" ref="L105" si="38">H105</f>
        <v>581054.26400771562</v>
      </c>
      <c r="M105" s="519">
        <f t="shared" ref="M105" si="39">IF(L105&lt;&gt;0,+H105-L105,0)</f>
        <v>0</v>
      </c>
      <c r="N105" s="518">
        <f t="shared" ref="N105" si="40">I105</f>
        <v>581054.26400771562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35"/>
        <v>0</v>
      </c>
      <c r="K106" s="514"/>
      <c r="L106" s="518">
        <f t="shared" ref="L106" si="41">H106</f>
        <v>573379.27306704223</v>
      </c>
      <c r="M106" s="519">
        <f t="shared" ref="M106" si="42">IF(L106&lt;&gt;0,+H106-L106,0)</f>
        <v>0</v>
      </c>
      <c r="N106" s="518">
        <f t="shared" ref="N106" si="43">I106</f>
        <v>573379.27306704223</v>
      </c>
      <c r="O106" s="514">
        <f t="shared" si="36"/>
        <v>0</v>
      </c>
      <c r="P106" s="514">
        <f t="shared" si="37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2021</v>
      </c>
      <c r="D107" s="629">
        <v>4152598.3967331126</v>
      </c>
      <c r="E107" s="630">
        <v>123134.78048780488</v>
      </c>
      <c r="F107" s="631">
        <v>4029463.616245308</v>
      </c>
      <c r="G107" s="631">
        <v>4091031.0064892103</v>
      </c>
      <c r="H107" s="633">
        <v>587525.00025247002</v>
      </c>
      <c r="I107" s="634">
        <v>587525.00025247002</v>
      </c>
      <c r="J107" s="514">
        <f t="shared" si="35"/>
        <v>0</v>
      </c>
      <c r="K107" s="514"/>
      <c r="L107" s="518">
        <f t="shared" ref="L107" si="44">H107</f>
        <v>587525.00025247002</v>
      </c>
      <c r="M107" s="519">
        <f t="shared" ref="M107" si="45">IF(L107&lt;&gt;0,+H107-L107,0)</f>
        <v>0</v>
      </c>
      <c r="N107" s="518">
        <f t="shared" ref="N107" si="46">I107</f>
        <v>587525.00025247002</v>
      </c>
      <c r="O107" s="514">
        <f t="shared" si="36"/>
        <v>0</v>
      </c>
      <c r="P107" s="514">
        <f t="shared" si="37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2022</v>
      </c>
      <c r="D108" s="629">
        <v>4029463.616245308</v>
      </c>
      <c r="E108" s="630">
        <v>120203</v>
      </c>
      <c r="F108" s="631">
        <v>3909260.616245308</v>
      </c>
      <c r="G108" s="631">
        <v>3969362.116245308</v>
      </c>
      <c r="H108" s="633">
        <v>586435.71242843394</v>
      </c>
      <c r="I108" s="634">
        <v>586435.71242843394</v>
      </c>
      <c r="J108" s="514">
        <f t="shared" si="35"/>
        <v>0</v>
      </c>
      <c r="K108" s="514"/>
      <c r="L108" s="518">
        <f t="shared" ref="L108" si="47">H108</f>
        <v>586435.71242843394</v>
      </c>
      <c r="M108" s="519">
        <f t="shared" ref="M108" si="48">IF(L108&lt;&gt;0,+H108-L108,0)</f>
        <v>0</v>
      </c>
      <c r="N108" s="518">
        <f t="shared" ref="N108" si="49">I108</f>
        <v>586435.71242843394</v>
      </c>
      <c r="O108" s="514">
        <f t="shared" ref="O108" si="50">IF(N108&lt;&gt;0,+I108-N108,0)</f>
        <v>0</v>
      </c>
      <c r="P108" s="514">
        <f t="shared" ref="P108" si="51">+O108-M108</f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3909260.616245308</v>
      </c>
      <c r="E109" s="522">
        <f t="shared" ref="E109:E154" si="52">IF(+$J$96&lt;F108,$J$96,D109)</f>
        <v>114739.22727272728</v>
      </c>
      <c r="F109" s="523">
        <f t="shared" ref="F109:F154" si="53">+D109-E109</f>
        <v>3794521.3889725809</v>
      </c>
      <c r="G109" s="523">
        <f t="shared" ref="G109:G154" si="54">+(F109+D109)/2</f>
        <v>3851891.0026089447</v>
      </c>
      <c r="H109" s="526">
        <f t="shared" ref="H109:H154" si="55">+J$94*G109+E109</f>
        <v>589927.97734396392</v>
      </c>
      <c r="I109" s="577">
        <f t="shared" ref="I109:I154" si="56">+J$95*G109+E109</f>
        <v>589927.97734396392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3794521.3889725809</v>
      </c>
      <c r="E110" s="522">
        <f t="shared" si="52"/>
        <v>114739.22727272728</v>
      </c>
      <c r="F110" s="523">
        <f t="shared" si="53"/>
        <v>3679782.1616998538</v>
      </c>
      <c r="G110" s="523">
        <f t="shared" si="54"/>
        <v>3737151.7753362171</v>
      </c>
      <c r="H110" s="526">
        <f t="shared" si="55"/>
        <v>575773.16612138832</v>
      </c>
      <c r="I110" s="577">
        <f t="shared" si="56"/>
        <v>575773.16612138832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3679782.1616998538</v>
      </c>
      <c r="E111" s="522">
        <f t="shared" si="52"/>
        <v>114739.22727272728</v>
      </c>
      <c r="F111" s="523">
        <f t="shared" si="53"/>
        <v>3565042.9344271268</v>
      </c>
      <c r="G111" s="523">
        <f t="shared" si="54"/>
        <v>3622412.5480634905</v>
      </c>
      <c r="H111" s="526">
        <f t="shared" si="55"/>
        <v>561618.35489881283</v>
      </c>
      <c r="I111" s="577">
        <f t="shared" si="56"/>
        <v>561618.35489881283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3565042.9344271268</v>
      </c>
      <c r="E112" s="522">
        <f t="shared" si="52"/>
        <v>114739.22727272728</v>
      </c>
      <c r="F112" s="523">
        <f t="shared" si="53"/>
        <v>3450303.7071543997</v>
      </c>
      <c r="G112" s="523">
        <f t="shared" si="54"/>
        <v>3507673.320790763</v>
      </c>
      <c r="H112" s="526">
        <f t="shared" si="55"/>
        <v>547463.54367623734</v>
      </c>
      <c r="I112" s="577">
        <f t="shared" si="56"/>
        <v>547463.54367623734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3450303.7071543997</v>
      </c>
      <c r="E113" s="522">
        <f t="shared" si="52"/>
        <v>114739.22727272728</v>
      </c>
      <c r="F113" s="523">
        <f t="shared" si="53"/>
        <v>3335564.4798816727</v>
      </c>
      <c r="G113" s="523">
        <f t="shared" si="54"/>
        <v>3392934.0935180364</v>
      </c>
      <c r="H113" s="526">
        <f t="shared" si="55"/>
        <v>533308.73245366185</v>
      </c>
      <c r="I113" s="577">
        <f t="shared" si="56"/>
        <v>533308.73245366185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3335564.4798816727</v>
      </c>
      <c r="E114" s="522">
        <f t="shared" si="52"/>
        <v>114739.22727272728</v>
      </c>
      <c r="F114" s="523">
        <f t="shared" si="53"/>
        <v>3220825.2526089456</v>
      </c>
      <c r="G114" s="523">
        <f t="shared" si="54"/>
        <v>3278194.8662453089</v>
      </c>
      <c r="H114" s="526">
        <f t="shared" si="55"/>
        <v>519153.92123108631</v>
      </c>
      <c r="I114" s="577">
        <f t="shared" si="56"/>
        <v>519153.92123108631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3220825.2526089456</v>
      </c>
      <c r="E115" s="522">
        <f t="shared" si="52"/>
        <v>114739.22727272728</v>
      </c>
      <c r="F115" s="523">
        <f t="shared" si="53"/>
        <v>3106086.0253362185</v>
      </c>
      <c r="G115" s="523">
        <f t="shared" si="54"/>
        <v>3163455.6389725823</v>
      </c>
      <c r="H115" s="526">
        <f t="shared" si="55"/>
        <v>504999.11000851088</v>
      </c>
      <c r="I115" s="577">
        <f t="shared" si="56"/>
        <v>504999.11000851088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3106086.0253362185</v>
      </c>
      <c r="E116" s="522">
        <f t="shared" si="52"/>
        <v>114739.22727272728</v>
      </c>
      <c r="F116" s="523">
        <f t="shared" si="53"/>
        <v>2991346.7980634915</v>
      </c>
      <c r="G116" s="523">
        <f t="shared" si="54"/>
        <v>3048716.4116998548</v>
      </c>
      <c r="H116" s="526">
        <f t="shared" si="55"/>
        <v>490844.29878593527</v>
      </c>
      <c r="I116" s="577">
        <f t="shared" si="56"/>
        <v>490844.29878593527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2991346.7980634915</v>
      </c>
      <c r="E117" s="522">
        <f t="shared" si="52"/>
        <v>114739.22727272728</v>
      </c>
      <c r="F117" s="523">
        <f t="shared" si="53"/>
        <v>2876607.5707907644</v>
      </c>
      <c r="G117" s="523">
        <f t="shared" si="54"/>
        <v>2933977.1844271282</v>
      </c>
      <c r="H117" s="526">
        <f t="shared" si="55"/>
        <v>476689.48756335984</v>
      </c>
      <c r="I117" s="577">
        <f t="shared" si="56"/>
        <v>476689.48756335984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2876607.5707907644</v>
      </c>
      <c r="E118" s="522">
        <f t="shared" si="52"/>
        <v>114739.22727272728</v>
      </c>
      <c r="F118" s="523">
        <f t="shared" si="53"/>
        <v>2761868.3435180373</v>
      </c>
      <c r="G118" s="523">
        <f t="shared" si="54"/>
        <v>2819237.9571544006</v>
      </c>
      <c r="H118" s="526">
        <f t="shared" si="55"/>
        <v>462534.6763407843</v>
      </c>
      <c r="I118" s="577">
        <f t="shared" si="56"/>
        <v>462534.6763407843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2761868.3435180373</v>
      </c>
      <c r="E119" s="522">
        <f t="shared" si="52"/>
        <v>114739.22727272728</v>
      </c>
      <c r="F119" s="523">
        <f t="shared" si="53"/>
        <v>2647129.1162453103</v>
      </c>
      <c r="G119" s="523">
        <f t="shared" si="54"/>
        <v>2704498.7298816741</v>
      </c>
      <c r="H119" s="526">
        <f t="shared" si="55"/>
        <v>448379.86511820881</v>
      </c>
      <c r="I119" s="577">
        <f t="shared" si="56"/>
        <v>448379.86511820881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2647129.1162453103</v>
      </c>
      <c r="E120" s="522">
        <f t="shared" si="52"/>
        <v>114739.22727272728</v>
      </c>
      <c r="F120" s="523">
        <f t="shared" si="53"/>
        <v>2532389.8889725832</v>
      </c>
      <c r="G120" s="523">
        <f t="shared" si="54"/>
        <v>2589759.5026089465</v>
      </c>
      <c r="H120" s="526">
        <f t="shared" si="55"/>
        <v>434225.05389563326</v>
      </c>
      <c r="I120" s="577">
        <f t="shared" si="56"/>
        <v>434225.05389563326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2532389.8889725832</v>
      </c>
      <c r="E121" s="522">
        <f t="shared" si="52"/>
        <v>114739.22727272728</v>
      </c>
      <c r="F121" s="523">
        <f t="shared" si="53"/>
        <v>2417650.6616998562</v>
      </c>
      <c r="G121" s="523">
        <f t="shared" si="54"/>
        <v>2475020.2753362199</v>
      </c>
      <c r="H121" s="526">
        <f t="shared" si="55"/>
        <v>420070.24267305783</v>
      </c>
      <c r="I121" s="577">
        <f t="shared" si="56"/>
        <v>420070.24267305783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2417650.6616998562</v>
      </c>
      <c r="E122" s="522">
        <f t="shared" si="52"/>
        <v>114739.22727272728</v>
      </c>
      <c r="F122" s="523">
        <f t="shared" si="53"/>
        <v>2302911.4344271291</v>
      </c>
      <c r="G122" s="523">
        <f t="shared" si="54"/>
        <v>2360281.0480634924</v>
      </c>
      <c r="H122" s="526">
        <f t="shared" si="55"/>
        <v>405915.43145048223</v>
      </c>
      <c r="I122" s="577">
        <f t="shared" si="56"/>
        <v>405915.43145048223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2302911.4344271291</v>
      </c>
      <c r="E123" s="522">
        <f t="shared" si="52"/>
        <v>114739.22727272728</v>
      </c>
      <c r="F123" s="523">
        <f t="shared" si="53"/>
        <v>2188172.207154402</v>
      </c>
      <c r="G123" s="523">
        <f t="shared" si="54"/>
        <v>2245541.8207907658</v>
      </c>
      <c r="H123" s="526">
        <f t="shared" si="55"/>
        <v>391760.62022790679</v>
      </c>
      <c r="I123" s="577">
        <f t="shared" si="56"/>
        <v>391760.62022790679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2188172.207154402</v>
      </c>
      <c r="E124" s="522">
        <f t="shared" si="52"/>
        <v>114739.22727272728</v>
      </c>
      <c r="F124" s="523">
        <f t="shared" si="53"/>
        <v>2073432.9798816747</v>
      </c>
      <c r="G124" s="523">
        <f t="shared" si="54"/>
        <v>2130802.5935180383</v>
      </c>
      <c r="H124" s="526">
        <f t="shared" si="55"/>
        <v>377605.80900533125</v>
      </c>
      <c r="I124" s="577">
        <f t="shared" si="56"/>
        <v>377605.80900533125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2073432.9798816747</v>
      </c>
      <c r="E125" s="522">
        <f t="shared" si="52"/>
        <v>114739.22727272728</v>
      </c>
      <c r="F125" s="523">
        <f t="shared" si="53"/>
        <v>1958693.7526089475</v>
      </c>
      <c r="G125" s="523">
        <f t="shared" si="54"/>
        <v>2016063.3662453112</v>
      </c>
      <c r="H125" s="526">
        <f t="shared" si="55"/>
        <v>363450.9977827557</v>
      </c>
      <c r="I125" s="577">
        <f t="shared" si="56"/>
        <v>363450.9977827557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1958693.7526089475</v>
      </c>
      <c r="E126" s="522">
        <f t="shared" si="52"/>
        <v>114739.22727272728</v>
      </c>
      <c r="F126" s="523">
        <f t="shared" si="53"/>
        <v>1843954.5253362202</v>
      </c>
      <c r="G126" s="523">
        <f t="shared" si="54"/>
        <v>1901324.1389725837</v>
      </c>
      <c r="H126" s="526">
        <f t="shared" si="55"/>
        <v>349296.18656018015</v>
      </c>
      <c r="I126" s="577">
        <f t="shared" si="56"/>
        <v>349296.18656018015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1843954.5253362202</v>
      </c>
      <c r="E127" s="522">
        <f t="shared" si="52"/>
        <v>114739.22727272728</v>
      </c>
      <c r="F127" s="523">
        <f t="shared" si="53"/>
        <v>1729215.2980634929</v>
      </c>
      <c r="G127" s="523">
        <f t="shared" si="54"/>
        <v>1786584.9116998566</v>
      </c>
      <c r="H127" s="526">
        <f t="shared" si="55"/>
        <v>335141.37533760461</v>
      </c>
      <c r="I127" s="577">
        <f t="shared" si="56"/>
        <v>335141.37533760461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1729215.2980634929</v>
      </c>
      <c r="E128" s="522">
        <f t="shared" si="52"/>
        <v>114739.22727272728</v>
      </c>
      <c r="F128" s="523">
        <f t="shared" si="53"/>
        <v>1614476.0707907656</v>
      </c>
      <c r="G128" s="523">
        <f t="shared" si="54"/>
        <v>1671845.6844271291</v>
      </c>
      <c r="H128" s="526">
        <f t="shared" si="55"/>
        <v>320986.56411502906</v>
      </c>
      <c r="I128" s="577">
        <f t="shared" si="56"/>
        <v>320986.56411502906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1614476.0707907656</v>
      </c>
      <c r="E129" s="522">
        <f t="shared" si="52"/>
        <v>114739.22727272728</v>
      </c>
      <c r="F129" s="523">
        <f t="shared" si="53"/>
        <v>1499736.8435180383</v>
      </c>
      <c r="G129" s="523">
        <f t="shared" si="54"/>
        <v>1557106.457154402</v>
      </c>
      <c r="H129" s="526">
        <f t="shared" si="55"/>
        <v>306831.75289245357</v>
      </c>
      <c r="I129" s="577">
        <f t="shared" si="56"/>
        <v>306831.75289245357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1499736.8435180383</v>
      </c>
      <c r="E130" s="522">
        <f t="shared" si="52"/>
        <v>114739.22727272728</v>
      </c>
      <c r="F130" s="523">
        <f t="shared" si="53"/>
        <v>1384997.616245311</v>
      </c>
      <c r="G130" s="523">
        <f t="shared" si="54"/>
        <v>1442367.2298816745</v>
      </c>
      <c r="H130" s="526">
        <f t="shared" si="55"/>
        <v>292676.94166987797</v>
      </c>
      <c r="I130" s="577">
        <f t="shared" si="56"/>
        <v>292676.94166987797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1384997.616245311</v>
      </c>
      <c r="E131" s="522">
        <f t="shared" si="52"/>
        <v>114739.22727272728</v>
      </c>
      <c r="F131" s="523">
        <f t="shared" si="53"/>
        <v>1270258.3889725837</v>
      </c>
      <c r="G131" s="523">
        <f t="shared" si="54"/>
        <v>1327628.0026089475</v>
      </c>
      <c r="H131" s="526">
        <f t="shared" si="55"/>
        <v>278522.13044730248</v>
      </c>
      <c r="I131" s="577">
        <f t="shared" si="56"/>
        <v>278522.13044730248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1270258.3889725837</v>
      </c>
      <c r="E132" s="522">
        <f t="shared" si="52"/>
        <v>114739.22727272728</v>
      </c>
      <c r="F132" s="523">
        <f t="shared" si="53"/>
        <v>1155519.1616998564</v>
      </c>
      <c r="G132" s="523">
        <f t="shared" si="54"/>
        <v>1212888.7753362199</v>
      </c>
      <c r="H132" s="526">
        <f t="shared" si="55"/>
        <v>264367.31922472693</v>
      </c>
      <c r="I132" s="577">
        <f t="shared" si="56"/>
        <v>264367.31922472693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1155519.1616998564</v>
      </c>
      <c r="E133" s="522">
        <f t="shared" si="52"/>
        <v>114739.22727272728</v>
      </c>
      <c r="F133" s="523">
        <f t="shared" si="53"/>
        <v>1040779.9344271291</v>
      </c>
      <c r="G133" s="523">
        <f t="shared" si="54"/>
        <v>1098149.5480634929</v>
      </c>
      <c r="H133" s="526">
        <f t="shared" si="55"/>
        <v>250212.50800215139</v>
      </c>
      <c r="I133" s="577">
        <f t="shared" si="56"/>
        <v>250212.50800215139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1040779.9344271291</v>
      </c>
      <c r="E134" s="522">
        <f t="shared" si="52"/>
        <v>114739.22727272728</v>
      </c>
      <c r="F134" s="523">
        <f t="shared" si="53"/>
        <v>926040.70715440181</v>
      </c>
      <c r="G134" s="523">
        <f t="shared" si="54"/>
        <v>983410.32079076546</v>
      </c>
      <c r="H134" s="526">
        <f t="shared" si="55"/>
        <v>236057.69677957587</v>
      </c>
      <c r="I134" s="577">
        <f t="shared" si="56"/>
        <v>236057.69677957587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926040.70715440181</v>
      </c>
      <c r="E135" s="522">
        <f t="shared" si="52"/>
        <v>114739.22727272728</v>
      </c>
      <c r="F135" s="523">
        <f t="shared" si="53"/>
        <v>811301.47988167452</v>
      </c>
      <c r="G135" s="523">
        <f t="shared" si="54"/>
        <v>868671.09351803816</v>
      </c>
      <c r="H135" s="526">
        <f t="shared" si="55"/>
        <v>221902.88555700032</v>
      </c>
      <c r="I135" s="577">
        <f t="shared" si="56"/>
        <v>221902.88555700032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811301.47988167452</v>
      </c>
      <c r="E136" s="522">
        <f t="shared" si="52"/>
        <v>114739.22727272728</v>
      </c>
      <c r="F136" s="523">
        <f t="shared" si="53"/>
        <v>696562.25260894722</v>
      </c>
      <c r="G136" s="523">
        <f t="shared" si="54"/>
        <v>753931.86624531087</v>
      </c>
      <c r="H136" s="526">
        <f t="shared" si="55"/>
        <v>207748.0743344248</v>
      </c>
      <c r="I136" s="577">
        <f t="shared" si="56"/>
        <v>207748.0743344248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696562.25260894722</v>
      </c>
      <c r="E137" s="522">
        <f t="shared" si="52"/>
        <v>114739.22727272728</v>
      </c>
      <c r="F137" s="523">
        <f t="shared" si="53"/>
        <v>581823.02533621993</v>
      </c>
      <c r="G137" s="523">
        <f t="shared" si="54"/>
        <v>639192.63897258358</v>
      </c>
      <c r="H137" s="526">
        <f t="shared" si="55"/>
        <v>193593.26311184926</v>
      </c>
      <c r="I137" s="577">
        <f t="shared" si="56"/>
        <v>193593.26311184926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581823.02533621993</v>
      </c>
      <c r="E138" s="522">
        <f t="shared" si="52"/>
        <v>114739.22727272728</v>
      </c>
      <c r="F138" s="523">
        <f t="shared" si="53"/>
        <v>467083.79806349264</v>
      </c>
      <c r="G138" s="523">
        <f t="shared" si="54"/>
        <v>524453.41169985628</v>
      </c>
      <c r="H138" s="526">
        <f t="shared" si="55"/>
        <v>179438.45188927371</v>
      </c>
      <c r="I138" s="577">
        <f t="shared" si="56"/>
        <v>179438.45188927371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467083.79806349264</v>
      </c>
      <c r="E139" s="522">
        <f t="shared" si="52"/>
        <v>114739.22727272728</v>
      </c>
      <c r="F139" s="523">
        <f t="shared" si="53"/>
        <v>352344.57079076534</v>
      </c>
      <c r="G139" s="523">
        <f t="shared" si="54"/>
        <v>409714.18442712899</v>
      </c>
      <c r="H139" s="526">
        <f t="shared" si="55"/>
        <v>165283.64066669816</v>
      </c>
      <c r="I139" s="577">
        <f t="shared" si="56"/>
        <v>165283.64066669816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352344.57079076534</v>
      </c>
      <c r="E140" s="522">
        <f t="shared" si="52"/>
        <v>114739.22727272728</v>
      </c>
      <c r="F140" s="523">
        <f t="shared" si="53"/>
        <v>237605.34351803805</v>
      </c>
      <c r="G140" s="523">
        <f t="shared" si="54"/>
        <v>294974.95715440169</v>
      </c>
      <c r="H140" s="526">
        <f t="shared" si="55"/>
        <v>151128.82944412265</v>
      </c>
      <c r="I140" s="577">
        <f t="shared" si="56"/>
        <v>151128.82944412265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237605.34351803805</v>
      </c>
      <c r="E141" s="522">
        <f t="shared" si="52"/>
        <v>114739.22727272728</v>
      </c>
      <c r="F141" s="523">
        <f t="shared" si="53"/>
        <v>122866.11624531077</v>
      </c>
      <c r="G141" s="523">
        <f t="shared" si="54"/>
        <v>180235.7298816744</v>
      </c>
      <c r="H141" s="526">
        <f t="shared" si="55"/>
        <v>136974.0182215471</v>
      </c>
      <c r="I141" s="577">
        <f t="shared" si="56"/>
        <v>136974.0182215471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122866.11624531077</v>
      </c>
      <c r="E142" s="522">
        <f t="shared" si="52"/>
        <v>114739.22727272728</v>
      </c>
      <c r="F142" s="523">
        <f t="shared" si="53"/>
        <v>8126.8889725834888</v>
      </c>
      <c r="G142" s="523">
        <f t="shared" si="54"/>
        <v>65496.502608947128</v>
      </c>
      <c r="H142" s="526">
        <f t="shared" si="55"/>
        <v>122819.20699897157</v>
      </c>
      <c r="I142" s="577">
        <f t="shared" si="56"/>
        <v>122819.20699897157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8126.8889725834888</v>
      </c>
      <c r="E143" s="522">
        <f t="shared" si="52"/>
        <v>8126.8889725834888</v>
      </c>
      <c r="F143" s="523">
        <f t="shared" si="53"/>
        <v>0</v>
      </c>
      <c r="G143" s="523">
        <f t="shared" si="54"/>
        <v>4063.4444862917444</v>
      </c>
      <c r="H143" s="526">
        <f t="shared" si="55"/>
        <v>8628.1760300617516</v>
      </c>
      <c r="I143" s="577">
        <f t="shared" si="56"/>
        <v>8628.1760300617516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5048526.0000000019</v>
      </c>
      <c r="F155" s="375"/>
      <c r="G155" s="375"/>
      <c r="H155" s="375">
        <f>SUM(H99:H154)</f>
        <v>18373324.129121877</v>
      </c>
      <c r="I155" s="375">
        <f>SUM(I99:I154)</f>
        <v>18373324.129121877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67" zoomScaleNormal="100" zoomScaleSheetLayoutView="75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315417.20046708721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315417.20046708721</v>
      </c>
      <c r="O6" s="269"/>
      <c r="P6" s="269"/>
    </row>
    <row r="7" spans="1:17" ht="13.5" thickBot="1">
      <c r="C7" s="467" t="s">
        <v>48</v>
      </c>
      <c r="D7" s="624" t="s">
        <v>305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26">
        <v>2031352.3654079898</v>
      </c>
      <c r="E27" s="609">
        <v>62767.595238095237</v>
      </c>
      <c r="F27" s="626">
        <v>1968584.7701698947</v>
      </c>
      <c r="G27" s="609">
        <v>315417.20046708721</v>
      </c>
      <c r="H27" s="610">
        <v>315417.20046708721</v>
      </c>
      <c r="I27" s="511">
        <f t="shared" si="6"/>
        <v>0</v>
      </c>
      <c r="J27" s="511"/>
      <c r="K27" s="518">
        <f t="shared" ref="K27" si="21">G27</f>
        <v>315417.20046708721</v>
      </c>
      <c r="L27" s="519">
        <f t="shared" ref="L27" si="22">IF(K27&lt;&gt;0,+G27-K27,0)</f>
        <v>0</v>
      </c>
      <c r="M27" s="518">
        <f t="shared" ref="M27" si="23">H27</f>
        <v>315417.20046708721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1968584.7701698947</v>
      </c>
      <c r="E28" s="522">
        <f t="shared" ref="E28:E72" si="24">IF(+$I$14&lt;F27,$I$14,D28)</f>
        <v>62767.595238095237</v>
      </c>
      <c r="F28" s="523">
        <f t="shared" ref="F28:F72" si="25">+D28-E28</f>
        <v>1905817.1749317995</v>
      </c>
      <c r="G28" s="524">
        <f t="shared" ref="G28:G52" si="26">+I$12*((D28+F28)/2)+E28</f>
        <v>280594.4090775809</v>
      </c>
      <c r="H28" s="491">
        <f t="shared" ref="H28:H52" si="27">+I$13*((D28+F28)/2)+E28</f>
        <v>280594.4090775809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si="24"/>
        <v>62767.595238095237</v>
      </c>
      <c r="F29" s="523">
        <f t="shared" si="25"/>
        <v>1843049.5796937044</v>
      </c>
      <c r="G29" s="524">
        <f t="shared" si="26"/>
        <v>273536.56351751124</v>
      </c>
      <c r="H29" s="491">
        <f t="shared" si="27"/>
        <v>273536.56351751124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1843049.5796937044</v>
      </c>
      <c r="E30" s="522">
        <f t="shared" si="24"/>
        <v>62767.595238095237</v>
      </c>
      <c r="F30" s="523">
        <f t="shared" si="25"/>
        <v>1780281.9844556092</v>
      </c>
      <c r="G30" s="524">
        <f t="shared" si="26"/>
        <v>266478.71795744146</v>
      </c>
      <c r="H30" s="491">
        <f t="shared" si="27"/>
        <v>266478.71795744146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1780281.9844556092</v>
      </c>
      <c r="E31" s="522">
        <f t="shared" si="24"/>
        <v>62767.595238095237</v>
      </c>
      <c r="F31" s="523">
        <f t="shared" si="25"/>
        <v>1717514.3892175141</v>
      </c>
      <c r="G31" s="524">
        <f t="shared" si="26"/>
        <v>259420.87239737177</v>
      </c>
      <c r="H31" s="491">
        <f t="shared" si="27"/>
        <v>259420.87239737177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1717514.3892175141</v>
      </c>
      <c r="E32" s="522">
        <f t="shared" si="24"/>
        <v>62767.595238095237</v>
      </c>
      <c r="F32" s="523">
        <f t="shared" si="25"/>
        <v>1654746.7939794189</v>
      </c>
      <c r="G32" s="524">
        <f t="shared" si="26"/>
        <v>252363.02683730205</v>
      </c>
      <c r="H32" s="491">
        <f t="shared" si="27"/>
        <v>252363.02683730205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1654746.7939794189</v>
      </c>
      <c r="E33" s="522">
        <f t="shared" si="24"/>
        <v>62767.595238095237</v>
      </c>
      <c r="F33" s="523">
        <f t="shared" si="25"/>
        <v>1591979.1987413238</v>
      </c>
      <c r="G33" s="524">
        <f t="shared" si="26"/>
        <v>245305.18127723233</v>
      </c>
      <c r="H33" s="491">
        <f t="shared" si="27"/>
        <v>245305.18127723233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1591979.1987413238</v>
      </c>
      <c r="E34" s="522">
        <f t="shared" si="24"/>
        <v>62767.595238095237</v>
      </c>
      <c r="F34" s="523">
        <f t="shared" si="25"/>
        <v>1529211.6035032286</v>
      </c>
      <c r="G34" s="524">
        <f t="shared" si="26"/>
        <v>238247.33571716261</v>
      </c>
      <c r="H34" s="491">
        <f t="shared" si="27"/>
        <v>238247.33571716261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1529211.6035032286</v>
      </c>
      <c r="E35" s="522">
        <f t="shared" si="24"/>
        <v>62767.595238095237</v>
      </c>
      <c r="F35" s="523">
        <f t="shared" si="25"/>
        <v>1466444.0082651335</v>
      </c>
      <c r="G35" s="524">
        <f t="shared" si="26"/>
        <v>231189.49015709289</v>
      </c>
      <c r="H35" s="491">
        <f t="shared" si="27"/>
        <v>231189.49015709289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1466444.0082651335</v>
      </c>
      <c r="E36" s="522">
        <f t="shared" si="24"/>
        <v>62767.595238095237</v>
      </c>
      <c r="F36" s="523">
        <f t="shared" si="25"/>
        <v>1403676.4130270383</v>
      </c>
      <c r="G36" s="524">
        <f t="shared" si="26"/>
        <v>224131.64459702317</v>
      </c>
      <c r="H36" s="491">
        <f t="shared" si="27"/>
        <v>224131.64459702317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1403676.4130270383</v>
      </c>
      <c r="E37" s="522">
        <f t="shared" si="24"/>
        <v>62767.595238095237</v>
      </c>
      <c r="F37" s="523">
        <f t="shared" si="25"/>
        <v>1340908.8177889432</v>
      </c>
      <c r="G37" s="524">
        <f t="shared" si="26"/>
        <v>217073.79903695345</v>
      </c>
      <c r="H37" s="491">
        <f t="shared" si="27"/>
        <v>217073.79903695345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1340908.8177889432</v>
      </c>
      <c r="E38" s="522">
        <f t="shared" si="24"/>
        <v>62767.595238095237</v>
      </c>
      <c r="F38" s="523">
        <f t="shared" si="25"/>
        <v>1278141.222550848</v>
      </c>
      <c r="G38" s="524">
        <f t="shared" si="26"/>
        <v>210015.95347688373</v>
      </c>
      <c r="H38" s="491">
        <f t="shared" si="27"/>
        <v>210015.95347688373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1278141.222550848</v>
      </c>
      <c r="E39" s="522">
        <f t="shared" si="24"/>
        <v>62767.595238095237</v>
      </c>
      <c r="F39" s="523">
        <f t="shared" si="25"/>
        <v>1215373.6273127529</v>
      </c>
      <c r="G39" s="524">
        <f t="shared" si="26"/>
        <v>202958.10791681398</v>
      </c>
      <c r="H39" s="491">
        <f t="shared" si="27"/>
        <v>202958.10791681398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1215373.6273127529</v>
      </c>
      <c r="E40" s="522">
        <f t="shared" si="24"/>
        <v>62767.595238095237</v>
      </c>
      <c r="F40" s="523">
        <f t="shared" si="25"/>
        <v>1152606.0320746577</v>
      </c>
      <c r="G40" s="524">
        <f t="shared" si="26"/>
        <v>195900.26235674426</v>
      </c>
      <c r="H40" s="491">
        <f t="shared" si="27"/>
        <v>195900.26235674426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1152606.0320746577</v>
      </c>
      <c r="E41" s="522">
        <f t="shared" si="24"/>
        <v>62767.595238095237</v>
      </c>
      <c r="F41" s="523">
        <f t="shared" si="25"/>
        <v>1089838.4368365626</v>
      </c>
      <c r="G41" s="524">
        <f t="shared" si="26"/>
        <v>188842.41679667454</v>
      </c>
      <c r="H41" s="491">
        <f t="shared" si="27"/>
        <v>188842.41679667454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1089838.4368365626</v>
      </c>
      <c r="E42" s="522">
        <f t="shared" si="24"/>
        <v>62767.595238095237</v>
      </c>
      <c r="F42" s="523">
        <f t="shared" si="25"/>
        <v>1027070.8415984673</v>
      </c>
      <c r="G42" s="524">
        <f t="shared" si="26"/>
        <v>181784.57123660482</v>
      </c>
      <c r="H42" s="491">
        <f t="shared" si="27"/>
        <v>181784.57123660482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1027070.8415984673</v>
      </c>
      <c r="E43" s="522">
        <f t="shared" si="24"/>
        <v>62767.595238095237</v>
      </c>
      <c r="F43" s="523">
        <f t="shared" si="25"/>
        <v>964303.24636037205</v>
      </c>
      <c r="G43" s="524">
        <f t="shared" si="26"/>
        <v>174726.7256765351</v>
      </c>
      <c r="H43" s="491">
        <f t="shared" si="27"/>
        <v>174726.7256765351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964303.24636037205</v>
      </c>
      <c r="E44" s="522">
        <f t="shared" si="24"/>
        <v>62767.595238095237</v>
      </c>
      <c r="F44" s="523">
        <f t="shared" si="25"/>
        <v>901535.65112227679</v>
      </c>
      <c r="G44" s="524">
        <f t="shared" si="26"/>
        <v>167668.88011646539</v>
      </c>
      <c r="H44" s="491">
        <f t="shared" si="27"/>
        <v>167668.88011646539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901535.65112227679</v>
      </c>
      <c r="E45" s="522">
        <f t="shared" si="24"/>
        <v>62767.595238095237</v>
      </c>
      <c r="F45" s="523">
        <f t="shared" si="25"/>
        <v>838768.05588418152</v>
      </c>
      <c r="G45" s="524">
        <f t="shared" si="26"/>
        <v>160611.03455639561</v>
      </c>
      <c r="H45" s="491">
        <f t="shared" si="27"/>
        <v>160611.03455639561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838768.05588418152</v>
      </c>
      <c r="E46" s="522">
        <f t="shared" si="24"/>
        <v>62767.595238095237</v>
      </c>
      <c r="F46" s="523">
        <f t="shared" si="25"/>
        <v>776000.46064608626</v>
      </c>
      <c r="G46" s="524">
        <f t="shared" si="26"/>
        <v>153553.18899632589</v>
      </c>
      <c r="H46" s="491">
        <f t="shared" si="27"/>
        <v>153553.18899632589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776000.46064608626</v>
      </c>
      <c r="E47" s="522">
        <f t="shared" si="24"/>
        <v>62767.595238095237</v>
      </c>
      <c r="F47" s="523">
        <f t="shared" si="25"/>
        <v>713232.86540799099</v>
      </c>
      <c r="G47" s="524">
        <f t="shared" si="26"/>
        <v>146495.34343625617</v>
      </c>
      <c r="H47" s="491">
        <f t="shared" si="27"/>
        <v>146495.34343625617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713232.86540799099</v>
      </c>
      <c r="E48" s="522">
        <f t="shared" si="24"/>
        <v>62767.595238095237</v>
      </c>
      <c r="F48" s="523">
        <f t="shared" si="25"/>
        <v>650465.27016989572</v>
      </c>
      <c r="G48" s="524">
        <f t="shared" si="26"/>
        <v>139437.49787618645</v>
      </c>
      <c r="H48" s="491">
        <f t="shared" si="27"/>
        <v>139437.49787618645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650465.27016989572</v>
      </c>
      <c r="E49" s="522">
        <f t="shared" si="24"/>
        <v>62767.595238095237</v>
      </c>
      <c r="F49" s="523">
        <f t="shared" si="25"/>
        <v>587697.67493180046</v>
      </c>
      <c r="G49" s="524">
        <f t="shared" si="26"/>
        <v>132379.65231611667</v>
      </c>
      <c r="H49" s="491">
        <f t="shared" si="27"/>
        <v>132379.65231611667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587697.67493180046</v>
      </c>
      <c r="E50" s="522">
        <f t="shared" si="24"/>
        <v>62767.595238095237</v>
      </c>
      <c r="F50" s="523">
        <f t="shared" si="25"/>
        <v>524930.07969370519</v>
      </c>
      <c r="G50" s="524">
        <f t="shared" si="26"/>
        <v>125321.80675604698</v>
      </c>
      <c r="H50" s="491">
        <f t="shared" si="27"/>
        <v>125321.80675604698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524930.07969370519</v>
      </c>
      <c r="E51" s="522">
        <f t="shared" si="24"/>
        <v>62767.595238095237</v>
      </c>
      <c r="F51" s="523">
        <f t="shared" si="25"/>
        <v>462162.48445560993</v>
      </c>
      <c r="G51" s="524">
        <f t="shared" si="26"/>
        <v>118263.96119597723</v>
      </c>
      <c r="H51" s="491">
        <f t="shared" si="27"/>
        <v>118263.96119597723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462162.48445560993</v>
      </c>
      <c r="E52" s="522">
        <f t="shared" si="24"/>
        <v>62767.595238095237</v>
      </c>
      <c r="F52" s="523">
        <f t="shared" si="25"/>
        <v>399394.88921751466</v>
      </c>
      <c r="G52" s="524">
        <f t="shared" si="26"/>
        <v>111206.1156359075</v>
      </c>
      <c r="H52" s="491">
        <f t="shared" si="27"/>
        <v>111206.1156359075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399394.88921751466</v>
      </c>
      <c r="E53" s="522">
        <f t="shared" si="24"/>
        <v>62767.595238095237</v>
      </c>
      <c r="F53" s="523">
        <f t="shared" si="25"/>
        <v>336627.2939794194</v>
      </c>
      <c r="G53" s="524">
        <f t="shared" ref="G53:G72" si="29">+I$12*((D53+F53)/2)+E53</f>
        <v>104148.27007583776</v>
      </c>
      <c r="H53" s="491">
        <f t="shared" ref="H53:H72" si="30">+I$13*((D53+F53)/2)+E53</f>
        <v>104148.27007583776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336627.2939794194</v>
      </c>
      <c r="E54" s="522">
        <f t="shared" si="24"/>
        <v>62767.595238095237</v>
      </c>
      <c r="F54" s="523">
        <f t="shared" si="25"/>
        <v>273859.69874132413</v>
      </c>
      <c r="G54" s="524">
        <f t="shared" si="29"/>
        <v>97090.424515768042</v>
      </c>
      <c r="H54" s="491">
        <f t="shared" si="30"/>
        <v>97090.424515768042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273859.69874132413</v>
      </c>
      <c r="E55" s="522">
        <f t="shared" si="24"/>
        <v>62767.595238095237</v>
      </c>
      <c r="F55" s="523">
        <f t="shared" si="25"/>
        <v>211092.10350322889</v>
      </c>
      <c r="G55" s="524">
        <f t="shared" si="29"/>
        <v>90032.578955698293</v>
      </c>
      <c r="H55" s="491">
        <f t="shared" si="30"/>
        <v>90032.578955698293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211092.10350322889</v>
      </c>
      <c r="E56" s="522">
        <f t="shared" si="24"/>
        <v>62767.595238095237</v>
      </c>
      <c r="F56" s="523">
        <f t="shared" si="25"/>
        <v>148324.50826513366</v>
      </c>
      <c r="G56" s="524">
        <f t="shared" si="29"/>
        <v>82974.733395628573</v>
      </c>
      <c r="H56" s="491">
        <f t="shared" si="30"/>
        <v>82974.733395628573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148324.50826513366</v>
      </c>
      <c r="E57" s="522">
        <f t="shared" si="24"/>
        <v>62767.595238095237</v>
      </c>
      <c r="F57" s="523">
        <f t="shared" si="25"/>
        <v>85556.913027038419</v>
      </c>
      <c r="G57" s="524">
        <f t="shared" si="29"/>
        <v>75916.887835558839</v>
      </c>
      <c r="H57" s="491">
        <f t="shared" si="30"/>
        <v>75916.887835558839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85556.913027038419</v>
      </c>
      <c r="E58" s="522">
        <f t="shared" si="24"/>
        <v>62767.595238095237</v>
      </c>
      <c r="F58" s="523">
        <f t="shared" si="25"/>
        <v>22789.317788943183</v>
      </c>
      <c r="G58" s="524">
        <f t="shared" si="29"/>
        <v>68859.042275489104</v>
      </c>
      <c r="H58" s="491">
        <f t="shared" si="30"/>
        <v>68859.042275489104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22789.317788943183</v>
      </c>
      <c r="E59" s="522">
        <f t="shared" si="24"/>
        <v>22789.317788943183</v>
      </c>
      <c r="F59" s="523">
        <f t="shared" si="25"/>
        <v>0</v>
      </c>
      <c r="G59" s="524">
        <f t="shared" si="29"/>
        <v>24070.579917622686</v>
      </c>
      <c r="H59" s="491">
        <f t="shared" si="30"/>
        <v>24070.579917622686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9"/>
        <v>0</v>
      </c>
      <c r="H60" s="491">
        <f t="shared" si="30"/>
        <v>0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9450439.2534387279</v>
      </c>
      <c r="H73" s="375">
        <f>SUM(H17:H72)</f>
        <v>9450439.2534387279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315417.20046708721</v>
      </c>
      <c r="N87" s="546">
        <f>IF(J92&lt;D11,0,VLOOKUP(J92,C17:O72,11))</f>
        <v>315417.20046708721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308048.29386396433</v>
      </c>
      <c r="N88" s="550">
        <f>IF(J92&lt;D11,0,VLOOKUP(J92,C99:P154,7))</f>
        <v>308048.29386396433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-7368.9066031228867</v>
      </c>
      <c r="N89" s="555">
        <f>+N88-N87</f>
        <v>-7368.9066031228867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59914.522727272728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31">H99</f>
        <v>207591.44491891743</v>
      </c>
      <c r="M99" s="519">
        <f t="shared" ref="M99:M104" si="32">IF(L99&lt;&gt;0,+H99-L99,0)</f>
        <v>0</v>
      </c>
      <c r="N99" s="518">
        <f t="shared" ref="N99:N104" si="33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31"/>
        <v>412562.73217828164</v>
      </c>
      <c r="M100" s="519">
        <f t="shared" si="32"/>
        <v>0</v>
      </c>
      <c r="N100" s="518">
        <f t="shared" si="33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31"/>
        <v>393600.21889551368</v>
      </c>
      <c r="M101" s="519">
        <f t="shared" si="32"/>
        <v>0</v>
      </c>
      <c r="N101" s="518">
        <f t="shared" si="33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35">+I102-H102</f>
        <v>0</v>
      </c>
      <c r="K102" s="514"/>
      <c r="L102" s="518">
        <f t="shared" si="31"/>
        <v>372166.01263516292</v>
      </c>
      <c r="M102" s="519">
        <f t="shared" si="32"/>
        <v>0</v>
      </c>
      <c r="N102" s="518">
        <f t="shared" si="33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35"/>
        <v>0</v>
      </c>
      <c r="K103" s="514"/>
      <c r="L103" s="518">
        <f t="shared" si="31"/>
        <v>352674.81750168814</v>
      </c>
      <c r="M103" s="519">
        <f t="shared" si="32"/>
        <v>0</v>
      </c>
      <c r="N103" s="518">
        <f t="shared" si="33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35"/>
        <v>0</v>
      </c>
      <c r="K104" s="514"/>
      <c r="L104" s="518">
        <f t="shared" si="31"/>
        <v>308177.94569514133</v>
      </c>
      <c r="M104" s="519">
        <f t="shared" si="32"/>
        <v>0</v>
      </c>
      <c r="N104" s="518">
        <f t="shared" si="33"/>
        <v>308177.94569514133</v>
      </c>
      <c r="O104" s="514">
        <f t="shared" ref="O104:O130" si="36">IF(N104&lt;&gt;0,+I104-N104,0)</f>
        <v>0</v>
      </c>
      <c r="P104" s="514">
        <f t="shared" ref="P104:P130" si="37"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35"/>
        <v>0</v>
      </c>
      <c r="K105" s="514"/>
      <c r="L105" s="518">
        <f t="shared" ref="L105" si="38">H105</f>
        <v>303414.65337781532</v>
      </c>
      <c r="M105" s="519">
        <f t="shared" ref="M105" si="39">IF(L105&lt;&gt;0,+H105-L105,0)</f>
        <v>0</v>
      </c>
      <c r="N105" s="518">
        <f t="shared" ref="N105" si="40">I105</f>
        <v>303414.65337781532</v>
      </c>
      <c r="O105" s="514">
        <f t="shared" si="36"/>
        <v>0</v>
      </c>
      <c r="P105" s="514">
        <f t="shared" si="37"/>
        <v>0</v>
      </c>
      <c r="Q105" s="269"/>
    </row>
    <row r="106" spans="1:17" ht="12.5">
      <c r="B106" s="195" t="str">
        <f t="shared" si="34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35"/>
        <v>0</v>
      </c>
      <c r="K106" s="514"/>
      <c r="L106" s="518">
        <f t="shared" ref="L106" si="41">H106</f>
        <v>299406.92594418232</v>
      </c>
      <c r="M106" s="519">
        <f t="shared" ref="M106" si="42">IF(L106&lt;&gt;0,+H106-L106,0)</f>
        <v>0</v>
      </c>
      <c r="N106" s="518">
        <f t="shared" ref="N106" si="43">I106</f>
        <v>299406.92594418232</v>
      </c>
      <c r="O106" s="514">
        <f t="shared" si="36"/>
        <v>0</v>
      </c>
      <c r="P106" s="514">
        <f t="shared" si="37"/>
        <v>0</v>
      </c>
      <c r="Q106" s="269"/>
    </row>
    <row r="107" spans="1:17" ht="12.5">
      <c r="B107" s="195" t="str">
        <f t="shared" si="34"/>
        <v/>
      </c>
      <c r="C107" s="507">
        <f>IF(D93="","-",+C106+1)</f>
        <v>2021</v>
      </c>
      <c r="D107" s="629">
        <v>2168401.4587486163</v>
      </c>
      <c r="E107" s="630">
        <v>64298.512195121948</v>
      </c>
      <c r="F107" s="631">
        <v>2104102.9465534943</v>
      </c>
      <c r="G107" s="631">
        <v>2136252.2026510555</v>
      </c>
      <c r="H107" s="633">
        <v>306793.5283141082</v>
      </c>
      <c r="I107" s="634">
        <v>306793.5283141082</v>
      </c>
      <c r="J107" s="514">
        <f t="shared" si="35"/>
        <v>0</v>
      </c>
      <c r="K107" s="514"/>
      <c r="L107" s="518">
        <f t="shared" ref="L107" si="44">H107</f>
        <v>306793.5283141082</v>
      </c>
      <c r="M107" s="519">
        <f t="shared" ref="M107" si="45">IF(L107&lt;&gt;0,+H107-L107,0)</f>
        <v>0</v>
      </c>
      <c r="N107" s="518">
        <f t="shared" ref="N107" si="46">I107</f>
        <v>306793.5283141082</v>
      </c>
      <c r="O107" s="514">
        <f t="shared" si="36"/>
        <v>0</v>
      </c>
      <c r="P107" s="514">
        <f t="shared" si="37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2022</v>
      </c>
      <c r="D108" s="629">
        <v>2104102.9465534943</v>
      </c>
      <c r="E108" s="630">
        <v>62767.595238095237</v>
      </c>
      <c r="F108" s="631">
        <v>2041335.3513153992</v>
      </c>
      <c r="G108" s="631">
        <v>2072719.1489344467</v>
      </c>
      <c r="H108" s="633">
        <v>306224.71570463729</v>
      </c>
      <c r="I108" s="634">
        <v>306224.71570463729</v>
      </c>
      <c r="J108" s="514">
        <f t="shared" si="35"/>
        <v>0</v>
      </c>
      <c r="K108" s="514"/>
      <c r="L108" s="518">
        <f t="shared" ref="L108" si="47">H108</f>
        <v>306224.71570463729</v>
      </c>
      <c r="M108" s="519">
        <f t="shared" ref="M108" si="48">IF(L108&lt;&gt;0,+H108-L108,0)</f>
        <v>0</v>
      </c>
      <c r="N108" s="518">
        <f t="shared" ref="N108" si="49">I108</f>
        <v>306224.71570463729</v>
      </c>
      <c r="O108" s="514">
        <f t="shared" ref="O108" si="50">IF(N108&lt;&gt;0,+I108-N108,0)</f>
        <v>0</v>
      </c>
      <c r="P108" s="514">
        <f t="shared" ref="P108" si="51">+O108-M108</f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2041335.3513153992</v>
      </c>
      <c r="E109" s="522">
        <f t="shared" ref="E109:E154" si="52">IF(+$J$96&lt;F108,$J$96,D109)</f>
        <v>59914.522727272728</v>
      </c>
      <c r="F109" s="523">
        <f t="shared" ref="F109:F154" si="53">+D109-E109</f>
        <v>1981420.8285881265</v>
      </c>
      <c r="G109" s="523">
        <f t="shared" ref="G109:G154" si="54">+(F109+D109)/2</f>
        <v>2011378.0899517629</v>
      </c>
      <c r="H109" s="526">
        <f t="shared" ref="H109:H154" si="55">+J$94*G109+E109</f>
        <v>308048.29386396433</v>
      </c>
      <c r="I109" s="577">
        <f t="shared" ref="I109:I154" si="56">+J$95*G109+E109</f>
        <v>308048.29386396433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1981420.8285881265</v>
      </c>
      <c r="E110" s="522">
        <f t="shared" si="52"/>
        <v>59914.522727272728</v>
      </c>
      <c r="F110" s="523">
        <f t="shared" si="53"/>
        <v>1921506.3058608538</v>
      </c>
      <c r="G110" s="523">
        <f t="shared" si="54"/>
        <v>1951463.56722449</v>
      </c>
      <c r="H110" s="526">
        <f t="shared" si="55"/>
        <v>300656.93539961427</v>
      </c>
      <c r="I110" s="577">
        <f t="shared" si="56"/>
        <v>300656.93539961427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1921506.3058608538</v>
      </c>
      <c r="E111" s="522">
        <f t="shared" si="52"/>
        <v>59914.522727272728</v>
      </c>
      <c r="F111" s="523">
        <f t="shared" si="53"/>
        <v>1861591.783133581</v>
      </c>
      <c r="G111" s="523">
        <f t="shared" si="54"/>
        <v>1891549.0444972175</v>
      </c>
      <c r="H111" s="526">
        <f t="shared" si="55"/>
        <v>293265.57693526428</v>
      </c>
      <c r="I111" s="577">
        <f t="shared" si="56"/>
        <v>293265.57693526428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1861591.783133581</v>
      </c>
      <c r="E112" s="522">
        <f t="shared" si="52"/>
        <v>59914.522727272728</v>
      </c>
      <c r="F112" s="523">
        <f t="shared" si="53"/>
        <v>1801677.2604063083</v>
      </c>
      <c r="G112" s="523">
        <f t="shared" si="54"/>
        <v>1831634.5217699446</v>
      </c>
      <c r="H112" s="526">
        <f t="shared" si="55"/>
        <v>285874.21847091417</v>
      </c>
      <c r="I112" s="577">
        <f t="shared" si="56"/>
        <v>285874.21847091417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1801677.2604063083</v>
      </c>
      <c r="E113" s="522">
        <f t="shared" si="52"/>
        <v>59914.522727272728</v>
      </c>
      <c r="F113" s="523">
        <f t="shared" si="53"/>
        <v>1741762.7376790356</v>
      </c>
      <c r="G113" s="523">
        <f t="shared" si="54"/>
        <v>1771719.9990426721</v>
      </c>
      <c r="H113" s="526">
        <f t="shared" si="55"/>
        <v>278482.86000656418</v>
      </c>
      <c r="I113" s="577">
        <f t="shared" si="56"/>
        <v>278482.86000656418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1741762.7376790356</v>
      </c>
      <c r="E114" s="522">
        <f t="shared" si="52"/>
        <v>59914.522727272728</v>
      </c>
      <c r="F114" s="523">
        <f t="shared" si="53"/>
        <v>1681848.2149517629</v>
      </c>
      <c r="G114" s="523">
        <f t="shared" si="54"/>
        <v>1711805.4763153992</v>
      </c>
      <c r="H114" s="526">
        <f t="shared" si="55"/>
        <v>271091.50154221407</v>
      </c>
      <c r="I114" s="577">
        <f t="shared" si="56"/>
        <v>271091.50154221407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1681848.2149517629</v>
      </c>
      <c r="E115" s="522">
        <f t="shared" si="52"/>
        <v>59914.522727272728</v>
      </c>
      <c r="F115" s="523">
        <f t="shared" si="53"/>
        <v>1621933.6922244902</v>
      </c>
      <c r="G115" s="523">
        <f t="shared" si="54"/>
        <v>1651890.9535881267</v>
      </c>
      <c r="H115" s="526">
        <f t="shared" si="55"/>
        <v>263700.14307786408</v>
      </c>
      <c r="I115" s="577">
        <f t="shared" si="56"/>
        <v>263700.14307786408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1621933.6922244902</v>
      </c>
      <c r="E116" s="522">
        <f t="shared" si="52"/>
        <v>59914.522727272728</v>
      </c>
      <c r="F116" s="523">
        <f t="shared" si="53"/>
        <v>1562019.1694972175</v>
      </c>
      <c r="G116" s="523">
        <f t="shared" si="54"/>
        <v>1591976.4308608538</v>
      </c>
      <c r="H116" s="526">
        <f t="shared" si="55"/>
        <v>256308.784613514</v>
      </c>
      <c r="I116" s="577">
        <f t="shared" si="56"/>
        <v>256308.784613514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1562019.1694972175</v>
      </c>
      <c r="E117" s="522">
        <f t="shared" si="52"/>
        <v>59914.522727272728</v>
      </c>
      <c r="F117" s="523">
        <f t="shared" si="53"/>
        <v>1502104.6467699448</v>
      </c>
      <c r="G117" s="523">
        <f t="shared" si="54"/>
        <v>1532061.9081335813</v>
      </c>
      <c r="H117" s="526">
        <f t="shared" si="55"/>
        <v>248917.42614916398</v>
      </c>
      <c r="I117" s="577">
        <f t="shared" si="56"/>
        <v>248917.42614916398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1502104.6467699448</v>
      </c>
      <c r="E118" s="522">
        <f t="shared" si="52"/>
        <v>59914.522727272728</v>
      </c>
      <c r="F118" s="523">
        <f t="shared" si="53"/>
        <v>1442190.1240426721</v>
      </c>
      <c r="G118" s="523">
        <f t="shared" si="54"/>
        <v>1472147.3854063083</v>
      </c>
      <c r="H118" s="526">
        <f t="shared" si="55"/>
        <v>241526.0676848139</v>
      </c>
      <c r="I118" s="577">
        <f t="shared" si="56"/>
        <v>241526.0676848139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1442190.1240426721</v>
      </c>
      <c r="E119" s="522">
        <f t="shared" si="52"/>
        <v>59914.522727272728</v>
      </c>
      <c r="F119" s="523">
        <f t="shared" si="53"/>
        <v>1382275.6013153994</v>
      </c>
      <c r="G119" s="523">
        <f t="shared" si="54"/>
        <v>1412232.8626790359</v>
      </c>
      <c r="H119" s="526">
        <f t="shared" si="55"/>
        <v>234134.70922046388</v>
      </c>
      <c r="I119" s="577">
        <f t="shared" si="56"/>
        <v>234134.70922046388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1382275.6013153994</v>
      </c>
      <c r="E120" s="522">
        <f t="shared" si="52"/>
        <v>59914.522727272728</v>
      </c>
      <c r="F120" s="523">
        <f t="shared" si="53"/>
        <v>1322361.0785881267</v>
      </c>
      <c r="G120" s="523">
        <f t="shared" si="54"/>
        <v>1352318.3399517629</v>
      </c>
      <c r="H120" s="526">
        <f t="shared" si="55"/>
        <v>226743.35075611382</v>
      </c>
      <c r="I120" s="577">
        <f t="shared" si="56"/>
        <v>226743.35075611382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1322361.0785881267</v>
      </c>
      <c r="E121" s="522">
        <f t="shared" si="52"/>
        <v>59914.522727272728</v>
      </c>
      <c r="F121" s="523">
        <f t="shared" si="53"/>
        <v>1262446.555860854</v>
      </c>
      <c r="G121" s="523">
        <f t="shared" si="54"/>
        <v>1292403.8172244905</v>
      </c>
      <c r="H121" s="526">
        <f t="shared" si="55"/>
        <v>219351.9922917638</v>
      </c>
      <c r="I121" s="577">
        <f t="shared" si="56"/>
        <v>219351.9922917638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1262446.555860854</v>
      </c>
      <c r="E122" s="522">
        <f t="shared" si="52"/>
        <v>59914.522727272728</v>
      </c>
      <c r="F122" s="523">
        <f t="shared" si="53"/>
        <v>1202532.0331335813</v>
      </c>
      <c r="G122" s="523">
        <f t="shared" si="54"/>
        <v>1232489.2944972175</v>
      </c>
      <c r="H122" s="526">
        <f t="shared" si="55"/>
        <v>211960.63382741372</v>
      </c>
      <c r="I122" s="577">
        <f t="shared" si="56"/>
        <v>211960.63382741372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1202532.0331335813</v>
      </c>
      <c r="E123" s="522">
        <f t="shared" si="52"/>
        <v>59914.522727272728</v>
      </c>
      <c r="F123" s="523">
        <f t="shared" si="53"/>
        <v>1142617.5104063086</v>
      </c>
      <c r="G123" s="523">
        <f t="shared" si="54"/>
        <v>1172574.771769945</v>
      </c>
      <c r="H123" s="526">
        <f t="shared" si="55"/>
        <v>204569.2753630637</v>
      </c>
      <c r="I123" s="577">
        <f t="shared" si="56"/>
        <v>204569.2753630637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1142617.5104063086</v>
      </c>
      <c r="E124" s="522">
        <f t="shared" si="52"/>
        <v>59914.522727272728</v>
      </c>
      <c r="F124" s="523">
        <f t="shared" si="53"/>
        <v>1082702.9876790359</v>
      </c>
      <c r="G124" s="523">
        <f t="shared" si="54"/>
        <v>1112660.2490426721</v>
      </c>
      <c r="H124" s="526">
        <f t="shared" si="55"/>
        <v>197177.91689871362</v>
      </c>
      <c r="I124" s="577">
        <f t="shared" si="56"/>
        <v>197177.91689871362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1082702.9876790359</v>
      </c>
      <c r="E125" s="522">
        <f t="shared" si="52"/>
        <v>59914.522727272728</v>
      </c>
      <c r="F125" s="523">
        <f t="shared" si="53"/>
        <v>1022788.4649517632</v>
      </c>
      <c r="G125" s="523">
        <f t="shared" si="54"/>
        <v>1052745.7263153996</v>
      </c>
      <c r="H125" s="526">
        <f t="shared" si="55"/>
        <v>189786.5584343636</v>
      </c>
      <c r="I125" s="577">
        <f t="shared" si="56"/>
        <v>189786.5584343636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1022788.4649517632</v>
      </c>
      <c r="E126" s="522">
        <f t="shared" si="52"/>
        <v>59914.522727272728</v>
      </c>
      <c r="F126" s="523">
        <f t="shared" si="53"/>
        <v>962873.94222449046</v>
      </c>
      <c r="G126" s="523">
        <f t="shared" si="54"/>
        <v>992831.20358812681</v>
      </c>
      <c r="H126" s="526">
        <f t="shared" si="55"/>
        <v>182395.19997001352</v>
      </c>
      <c r="I126" s="577">
        <f t="shared" si="56"/>
        <v>182395.19997001352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962873.94222449046</v>
      </c>
      <c r="E127" s="522">
        <f t="shared" si="52"/>
        <v>59914.522727272728</v>
      </c>
      <c r="F127" s="523">
        <f t="shared" si="53"/>
        <v>902959.41949721775</v>
      </c>
      <c r="G127" s="523">
        <f t="shared" si="54"/>
        <v>932916.6808608541</v>
      </c>
      <c r="H127" s="526">
        <f t="shared" si="55"/>
        <v>175003.84150566347</v>
      </c>
      <c r="I127" s="577">
        <f t="shared" si="56"/>
        <v>175003.84150566347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902959.41949721775</v>
      </c>
      <c r="E128" s="522">
        <f t="shared" si="52"/>
        <v>59914.522727272728</v>
      </c>
      <c r="F128" s="523">
        <f t="shared" si="53"/>
        <v>843044.89676994504</v>
      </c>
      <c r="G128" s="523">
        <f t="shared" si="54"/>
        <v>873002.1581335814</v>
      </c>
      <c r="H128" s="526">
        <f t="shared" si="55"/>
        <v>167612.48304131345</v>
      </c>
      <c r="I128" s="577">
        <f t="shared" si="56"/>
        <v>167612.48304131345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843044.89676994504</v>
      </c>
      <c r="E129" s="522">
        <f t="shared" si="52"/>
        <v>59914.522727272728</v>
      </c>
      <c r="F129" s="523">
        <f t="shared" si="53"/>
        <v>783130.37404267234</v>
      </c>
      <c r="G129" s="523">
        <f t="shared" si="54"/>
        <v>813087.63540630869</v>
      </c>
      <c r="H129" s="526">
        <f t="shared" si="55"/>
        <v>160221.1245769634</v>
      </c>
      <c r="I129" s="577">
        <f t="shared" si="56"/>
        <v>160221.1245769634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783130.37404267234</v>
      </c>
      <c r="E130" s="522">
        <f t="shared" si="52"/>
        <v>59914.522727272728</v>
      </c>
      <c r="F130" s="523">
        <f t="shared" si="53"/>
        <v>723215.85131539963</v>
      </c>
      <c r="G130" s="523">
        <f t="shared" si="54"/>
        <v>753173.11267903598</v>
      </c>
      <c r="H130" s="526">
        <f t="shared" si="55"/>
        <v>152829.76611261335</v>
      </c>
      <c r="I130" s="577">
        <f t="shared" si="56"/>
        <v>152829.76611261335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723215.85131539963</v>
      </c>
      <c r="E131" s="522">
        <f t="shared" si="52"/>
        <v>59914.522727272728</v>
      </c>
      <c r="F131" s="523">
        <f t="shared" si="53"/>
        <v>663301.32858812693</v>
      </c>
      <c r="G131" s="523">
        <f t="shared" si="54"/>
        <v>693258.58995176328</v>
      </c>
      <c r="H131" s="526">
        <f t="shared" si="55"/>
        <v>145438.4076482633</v>
      </c>
      <c r="I131" s="577">
        <f t="shared" si="56"/>
        <v>145438.4076482633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663301.32858812693</v>
      </c>
      <c r="E132" s="522">
        <f t="shared" si="52"/>
        <v>59914.522727272728</v>
      </c>
      <c r="F132" s="523">
        <f t="shared" si="53"/>
        <v>603386.80586085422</v>
      </c>
      <c r="G132" s="523">
        <f t="shared" si="54"/>
        <v>633344.06722449057</v>
      </c>
      <c r="H132" s="526">
        <f t="shared" si="55"/>
        <v>138047.04918391324</v>
      </c>
      <c r="I132" s="577">
        <f t="shared" si="56"/>
        <v>138047.04918391324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603386.80586085422</v>
      </c>
      <c r="E133" s="522">
        <f t="shared" si="52"/>
        <v>59914.522727272728</v>
      </c>
      <c r="F133" s="523">
        <f t="shared" si="53"/>
        <v>543472.28313358151</v>
      </c>
      <c r="G133" s="523">
        <f t="shared" si="54"/>
        <v>573429.54449721787</v>
      </c>
      <c r="H133" s="526">
        <f t="shared" si="55"/>
        <v>130655.69071956319</v>
      </c>
      <c r="I133" s="577">
        <f t="shared" si="56"/>
        <v>130655.69071956319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543472.28313358151</v>
      </c>
      <c r="E134" s="522">
        <f t="shared" si="52"/>
        <v>59914.522727272728</v>
      </c>
      <c r="F134" s="523">
        <f t="shared" si="53"/>
        <v>483557.76040630881</v>
      </c>
      <c r="G134" s="523">
        <f t="shared" si="54"/>
        <v>513515.02176994516</v>
      </c>
      <c r="H134" s="526">
        <f t="shared" si="55"/>
        <v>123264.33225521314</v>
      </c>
      <c r="I134" s="577">
        <f t="shared" si="56"/>
        <v>123264.33225521314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483557.76040630881</v>
      </c>
      <c r="E135" s="522">
        <f t="shared" si="52"/>
        <v>59914.522727272728</v>
      </c>
      <c r="F135" s="523">
        <f t="shared" si="53"/>
        <v>423643.2376790361</v>
      </c>
      <c r="G135" s="523">
        <f t="shared" si="54"/>
        <v>453600.49904267245</v>
      </c>
      <c r="H135" s="526">
        <f t="shared" si="55"/>
        <v>115872.97379086309</v>
      </c>
      <c r="I135" s="577">
        <f t="shared" si="56"/>
        <v>115872.97379086309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423643.2376790361</v>
      </c>
      <c r="E136" s="522">
        <f t="shared" si="52"/>
        <v>59914.522727272728</v>
      </c>
      <c r="F136" s="523">
        <f t="shared" si="53"/>
        <v>363728.7149517634</v>
      </c>
      <c r="G136" s="523">
        <f t="shared" si="54"/>
        <v>393685.97631539975</v>
      </c>
      <c r="H136" s="526">
        <f t="shared" si="55"/>
        <v>108481.61532651304</v>
      </c>
      <c r="I136" s="577">
        <f t="shared" si="56"/>
        <v>108481.61532651304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363728.7149517634</v>
      </c>
      <c r="E137" s="522">
        <f t="shared" si="52"/>
        <v>59914.522727272728</v>
      </c>
      <c r="F137" s="523">
        <f t="shared" si="53"/>
        <v>303814.19222449069</v>
      </c>
      <c r="G137" s="523">
        <f t="shared" si="54"/>
        <v>333771.45358812704</v>
      </c>
      <c r="H137" s="526">
        <f t="shared" si="55"/>
        <v>101090.25686216301</v>
      </c>
      <c r="I137" s="577">
        <f t="shared" si="56"/>
        <v>101090.25686216301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303814.19222449069</v>
      </c>
      <c r="E138" s="522">
        <f t="shared" si="52"/>
        <v>59914.522727272728</v>
      </c>
      <c r="F138" s="523">
        <f t="shared" si="53"/>
        <v>243899.66949721795</v>
      </c>
      <c r="G138" s="523">
        <f t="shared" si="54"/>
        <v>273856.93086085434</v>
      </c>
      <c r="H138" s="526">
        <f t="shared" si="55"/>
        <v>93698.898397812954</v>
      </c>
      <c r="I138" s="577">
        <f t="shared" si="56"/>
        <v>93698.898397812954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243899.66949721795</v>
      </c>
      <c r="E139" s="522">
        <f t="shared" si="52"/>
        <v>59914.522727272728</v>
      </c>
      <c r="F139" s="523">
        <f t="shared" si="53"/>
        <v>183985.14676994522</v>
      </c>
      <c r="G139" s="523">
        <f t="shared" si="54"/>
        <v>213942.40813358157</v>
      </c>
      <c r="H139" s="526">
        <f t="shared" si="55"/>
        <v>86307.539933462904</v>
      </c>
      <c r="I139" s="577">
        <f t="shared" si="56"/>
        <v>86307.539933462904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183985.14676994522</v>
      </c>
      <c r="E140" s="522">
        <f t="shared" si="52"/>
        <v>59914.522727272728</v>
      </c>
      <c r="F140" s="523">
        <f t="shared" si="53"/>
        <v>124070.62404267248</v>
      </c>
      <c r="G140" s="523">
        <f t="shared" si="54"/>
        <v>154027.88540630887</v>
      </c>
      <c r="H140" s="526">
        <f t="shared" si="55"/>
        <v>78916.181469112853</v>
      </c>
      <c r="I140" s="577">
        <f t="shared" si="56"/>
        <v>78916.181469112853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124070.62404267248</v>
      </c>
      <c r="E141" s="522">
        <f t="shared" si="52"/>
        <v>59914.522727272728</v>
      </c>
      <c r="F141" s="523">
        <f t="shared" si="53"/>
        <v>64156.101315399756</v>
      </c>
      <c r="G141" s="523">
        <f t="shared" si="54"/>
        <v>94113.362679036116</v>
      </c>
      <c r="H141" s="526">
        <f t="shared" si="55"/>
        <v>71524.823004762802</v>
      </c>
      <c r="I141" s="577">
        <f t="shared" si="56"/>
        <v>71524.823004762802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64156.101315399756</v>
      </c>
      <c r="E142" s="522">
        <f t="shared" si="52"/>
        <v>59914.522727272728</v>
      </c>
      <c r="F142" s="523">
        <f t="shared" si="53"/>
        <v>4241.5785881270276</v>
      </c>
      <c r="G142" s="523">
        <f t="shared" si="54"/>
        <v>34198.839951763395</v>
      </c>
      <c r="H142" s="526">
        <f t="shared" si="55"/>
        <v>64133.464540412751</v>
      </c>
      <c r="I142" s="577">
        <f t="shared" si="56"/>
        <v>64133.464540412751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4241.5785881270276</v>
      </c>
      <c r="E143" s="522">
        <f t="shared" si="52"/>
        <v>4241.5785881270276</v>
      </c>
      <c r="F143" s="523">
        <f t="shared" si="53"/>
        <v>0</v>
      </c>
      <c r="G143" s="523">
        <f t="shared" si="54"/>
        <v>2120.7892940635138</v>
      </c>
      <c r="H143" s="526">
        <f t="shared" si="55"/>
        <v>4503.2098786095257</v>
      </c>
      <c r="I143" s="577">
        <f t="shared" si="56"/>
        <v>4503.2098786095257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2636239.0000000028</v>
      </c>
      <c r="F155" s="375"/>
      <c r="G155" s="375"/>
      <c r="H155" s="375">
        <f>SUM(H99:H154)</f>
        <v>9594206.0979184695</v>
      </c>
      <c r="I155" s="375">
        <f>SUM(I99:I154)</f>
        <v>9594206.0979184695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76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513279.7520559628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513279.7520559628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631">
        <v>3300913.0088526048</v>
      </c>
      <c r="E27" s="630">
        <v>102777.80952380953</v>
      </c>
      <c r="F27" s="631">
        <v>3198135.1993287951</v>
      </c>
      <c r="G27" s="630">
        <v>513279.7520559628</v>
      </c>
      <c r="H27" s="639">
        <v>513279.7520559628</v>
      </c>
      <c r="I27" s="511">
        <f t="shared" si="6"/>
        <v>0</v>
      </c>
      <c r="J27" s="511"/>
      <c r="K27" s="518">
        <f t="shared" ref="K27" si="21">G27</f>
        <v>513279.7520559628</v>
      </c>
      <c r="L27" s="519">
        <f t="shared" ref="L27" si="22">IF(K27&lt;&gt;0,+G27-K27,0)</f>
        <v>0</v>
      </c>
      <c r="M27" s="518">
        <f t="shared" ref="M27" si="23">H27</f>
        <v>513279.7520559628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3198135.1993287951</v>
      </c>
      <c r="E28" s="522">
        <f t="shared" ref="E28:E72" si="24">IF(+$I$14&lt;F27,$I$14,D28)</f>
        <v>102777.80952380953</v>
      </c>
      <c r="F28" s="523">
        <f t="shared" ref="F28:F72" si="25">+D28-E28</f>
        <v>3095357.3898049854</v>
      </c>
      <c r="G28" s="524">
        <f t="shared" ref="G28:G52" si="26">+I$12*((D28+F28)/2)+E28</f>
        <v>456610.85473653179</v>
      </c>
      <c r="H28" s="491">
        <f t="shared" ref="H28:H52" si="27">+I$13*((D28+F28)/2)+E28</f>
        <v>456610.85473653179</v>
      </c>
      <c r="I28" s="511">
        <f t="shared" si="6"/>
        <v>0</v>
      </c>
      <c r="J28" s="511"/>
      <c r="K28" s="525"/>
      <c r="L28" s="514">
        <f t="shared" ref="L28:L72" si="28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3095357.3898049854</v>
      </c>
      <c r="E29" s="522">
        <f t="shared" si="24"/>
        <v>102777.80952380953</v>
      </c>
      <c r="F29" s="523">
        <f t="shared" si="25"/>
        <v>2992579.5802811757</v>
      </c>
      <c r="G29" s="524">
        <f t="shared" si="26"/>
        <v>445054.09676500678</v>
      </c>
      <c r="H29" s="491">
        <f t="shared" si="27"/>
        <v>445054.09676500678</v>
      </c>
      <c r="I29" s="511">
        <f t="shared" si="6"/>
        <v>0</v>
      </c>
      <c r="J29" s="511"/>
      <c r="K29" s="525"/>
      <c r="L29" s="514">
        <f t="shared" si="28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2992579.5802811757</v>
      </c>
      <c r="E30" s="522">
        <f t="shared" si="24"/>
        <v>102777.80952380953</v>
      </c>
      <c r="F30" s="523">
        <f t="shared" si="25"/>
        <v>2889801.770757366</v>
      </c>
      <c r="G30" s="524">
        <f t="shared" si="26"/>
        <v>433497.33879348176</v>
      </c>
      <c r="H30" s="491">
        <f t="shared" si="27"/>
        <v>433497.33879348176</v>
      </c>
      <c r="I30" s="511">
        <f t="shared" si="6"/>
        <v>0</v>
      </c>
      <c r="J30" s="511"/>
      <c r="K30" s="525"/>
      <c r="L30" s="514">
        <f t="shared" si="28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2889801.770757366</v>
      </c>
      <c r="E31" s="522">
        <f t="shared" si="24"/>
        <v>102777.80952380953</v>
      </c>
      <c r="F31" s="523">
        <f t="shared" si="25"/>
        <v>2787023.9612335563</v>
      </c>
      <c r="G31" s="524">
        <f t="shared" si="26"/>
        <v>421940.58082195674</v>
      </c>
      <c r="H31" s="491">
        <f t="shared" si="27"/>
        <v>421940.58082195674</v>
      </c>
      <c r="I31" s="511">
        <f t="shared" si="6"/>
        <v>0</v>
      </c>
      <c r="J31" s="511"/>
      <c r="K31" s="525"/>
      <c r="L31" s="514">
        <f t="shared" si="2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2787023.9612335563</v>
      </c>
      <c r="E32" s="522">
        <f t="shared" si="24"/>
        <v>102777.80952380953</v>
      </c>
      <c r="F32" s="523">
        <f t="shared" si="25"/>
        <v>2684246.1517097466</v>
      </c>
      <c r="G32" s="524">
        <f t="shared" si="26"/>
        <v>410383.82285043172</v>
      </c>
      <c r="H32" s="491">
        <f t="shared" si="27"/>
        <v>410383.82285043172</v>
      </c>
      <c r="I32" s="511">
        <f t="shared" si="6"/>
        <v>0</v>
      </c>
      <c r="J32" s="511"/>
      <c r="K32" s="525"/>
      <c r="L32" s="514">
        <f t="shared" si="2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2684246.1517097466</v>
      </c>
      <c r="E33" s="522">
        <f t="shared" si="24"/>
        <v>102777.80952380953</v>
      </c>
      <c r="F33" s="523">
        <f t="shared" si="25"/>
        <v>2581468.3421859369</v>
      </c>
      <c r="G33" s="524">
        <f t="shared" si="26"/>
        <v>398827.06487890671</v>
      </c>
      <c r="H33" s="491">
        <f t="shared" si="27"/>
        <v>398827.06487890671</v>
      </c>
      <c r="I33" s="511">
        <f t="shared" si="6"/>
        <v>0</v>
      </c>
      <c r="J33" s="511"/>
      <c r="K33" s="525"/>
      <c r="L33" s="514">
        <f t="shared" si="2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2581468.3421859369</v>
      </c>
      <c r="E34" s="522">
        <f t="shared" si="24"/>
        <v>102777.80952380953</v>
      </c>
      <c r="F34" s="523">
        <f t="shared" si="25"/>
        <v>2478690.5326621272</v>
      </c>
      <c r="G34" s="524">
        <f t="shared" si="26"/>
        <v>387270.30690738169</v>
      </c>
      <c r="H34" s="491">
        <f t="shared" si="27"/>
        <v>387270.30690738169</v>
      </c>
      <c r="I34" s="511">
        <f t="shared" si="6"/>
        <v>0</v>
      </c>
      <c r="J34" s="511"/>
      <c r="K34" s="525"/>
      <c r="L34" s="514">
        <f t="shared" si="2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2478690.5326621272</v>
      </c>
      <c r="E35" s="522">
        <f t="shared" si="24"/>
        <v>102777.80952380953</v>
      </c>
      <c r="F35" s="523">
        <f t="shared" si="25"/>
        <v>2375912.7231383175</v>
      </c>
      <c r="G35" s="524">
        <f t="shared" si="26"/>
        <v>375713.54893585667</v>
      </c>
      <c r="H35" s="491">
        <f t="shared" si="27"/>
        <v>375713.54893585667</v>
      </c>
      <c r="I35" s="511">
        <f t="shared" si="6"/>
        <v>0</v>
      </c>
      <c r="J35" s="511"/>
      <c r="K35" s="525"/>
      <c r="L35" s="514">
        <f t="shared" si="2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2375912.7231383175</v>
      </c>
      <c r="E36" s="522">
        <f t="shared" si="24"/>
        <v>102777.80952380953</v>
      </c>
      <c r="F36" s="523">
        <f t="shared" si="25"/>
        <v>2273134.9136145078</v>
      </c>
      <c r="G36" s="524">
        <f t="shared" si="26"/>
        <v>364156.79096433165</v>
      </c>
      <c r="H36" s="491">
        <f t="shared" si="27"/>
        <v>364156.79096433165</v>
      </c>
      <c r="I36" s="511">
        <f t="shared" si="6"/>
        <v>0</v>
      </c>
      <c r="J36" s="511"/>
      <c r="K36" s="525"/>
      <c r="L36" s="514">
        <f t="shared" si="2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2273134.9136145078</v>
      </c>
      <c r="E37" s="522">
        <f t="shared" si="24"/>
        <v>102777.80952380953</v>
      </c>
      <c r="F37" s="523">
        <f t="shared" si="25"/>
        <v>2170357.1040906981</v>
      </c>
      <c r="G37" s="524">
        <f t="shared" si="26"/>
        <v>352600.03299280663</v>
      </c>
      <c r="H37" s="491">
        <f t="shared" si="27"/>
        <v>352600.03299280663</v>
      </c>
      <c r="I37" s="511">
        <f t="shared" si="6"/>
        <v>0</v>
      </c>
      <c r="J37" s="511"/>
      <c r="K37" s="525"/>
      <c r="L37" s="514">
        <f t="shared" si="2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2170357.1040906981</v>
      </c>
      <c r="E38" s="522">
        <f t="shared" si="24"/>
        <v>102777.80952380953</v>
      </c>
      <c r="F38" s="523">
        <f t="shared" si="25"/>
        <v>2067579.2945668886</v>
      </c>
      <c r="G38" s="524">
        <f t="shared" si="26"/>
        <v>341043.27502128162</v>
      </c>
      <c r="H38" s="491">
        <f t="shared" si="27"/>
        <v>341043.27502128162</v>
      </c>
      <c r="I38" s="511">
        <f t="shared" si="6"/>
        <v>0</v>
      </c>
      <c r="J38" s="511"/>
      <c r="K38" s="525"/>
      <c r="L38" s="514">
        <f t="shared" si="2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2067579.2945668886</v>
      </c>
      <c r="E39" s="522">
        <f t="shared" si="24"/>
        <v>102777.80952380953</v>
      </c>
      <c r="F39" s="523">
        <f t="shared" si="25"/>
        <v>1964801.4850430791</v>
      </c>
      <c r="G39" s="524">
        <f t="shared" si="26"/>
        <v>329486.51704975666</v>
      </c>
      <c r="H39" s="491">
        <f t="shared" si="27"/>
        <v>329486.51704975666</v>
      </c>
      <c r="I39" s="511">
        <f t="shared" si="6"/>
        <v>0</v>
      </c>
      <c r="J39" s="511"/>
      <c r="K39" s="525"/>
      <c r="L39" s="514">
        <f t="shared" si="2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1964801.4850430791</v>
      </c>
      <c r="E40" s="522">
        <f t="shared" si="24"/>
        <v>102777.80952380953</v>
      </c>
      <c r="F40" s="523">
        <f t="shared" si="25"/>
        <v>1862023.6755192697</v>
      </c>
      <c r="G40" s="524">
        <f t="shared" si="26"/>
        <v>317929.75907823164</v>
      </c>
      <c r="H40" s="491">
        <f t="shared" si="27"/>
        <v>317929.75907823164</v>
      </c>
      <c r="I40" s="511">
        <f t="shared" si="6"/>
        <v>0</v>
      </c>
      <c r="J40" s="511"/>
      <c r="K40" s="525"/>
      <c r="L40" s="514">
        <f t="shared" si="2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1862023.6755192697</v>
      </c>
      <c r="E41" s="522">
        <f t="shared" si="24"/>
        <v>102777.80952380953</v>
      </c>
      <c r="F41" s="523">
        <f t="shared" si="25"/>
        <v>1759245.8659954602</v>
      </c>
      <c r="G41" s="524">
        <f t="shared" si="26"/>
        <v>306373.00110670668</v>
      </c>
      <c r="H41" s="491">
        <f t="shared" si="27"/>
        <v>306373.00110670668</v>
      </c>
      <c r="I41" s="511">
        <f t="shared" si="6"/>
        <v>0</v>
      </c>
      <c r="J41" s="511"/>
      <c r="K41" s="525"/>
      <c r="L41" s="514">
        <f t="shared" si="2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1759245.8659954602</v>
      </c>
      <c r="E42" s="522">
        <f t="shared" si="24"/>
        <v>102777.80952380953</v>
      </c>
      <c r="F42" s="523">
        <f t="shared" si="25"/>
        <v>1656468.0564716507</v>
      </c>
      <c r="G42" s="524">
        <f t="shared" si="26"/>
        <v>294816.24313518166</v>
      </c>
      <c r="H42" s="491">
        <f t="shared" si="27"/>
        <v>294816.24313518166</v>
      </c>
      <c r="I42" s="511">
        <f t="shared" si="6"/>
        <v>0</v>
      </c>
      <c r="J42" s="511"/>
      <c r="K42" s="525"/>
      <c r="L42" s="514">
        <f t="shared" si="2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1656468.0564716507</v>
      </c>
      <c r="E43" s="522">
        <f t="shared" si="24"/>
        <v>102777.80952380953</v>
      </c>
      <c r="F43" s="523">
        <f t="shared" si="25"/>
        <v>1553690.2469478413</v>
      </c>
      <c r="G43" s="524">
        <f t="shared" si="26"/>
        <v>283259.4851636567</v>
      </c>
      <c r="H43" s="491">
        <f t="shared" si="27"/>
        <v>283259.4851636567</v>
      </c>
      <c r="I43" s="511">
        <f t="shared" si="6"/>
        <v>0</v>
      </c>
      <c r="J43" s="511"/>
      <c r="K43" s="525"/>
      <c r="L43" s="514">
        <f t="shared" si="2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1553690.2469478413</v>
      </c>
      <c r="E44" s="522">
        <f t="shared" si="24"/>
        <v>102777.80952380953</v>
      </c>
      <c r="F44" s="523">
        <f t="shared" si="25"/>
        <v>1450912.4374240318</v>
      </c>
      <c r="G44" s="524">
        <f t="shared" si="26"/>
        <v>271702.72719213169</v>
      </c>
      <c r="H44" s="491">
        <f t="shared" si="27"/>
        <v>271702.72719213169</v>
      </c>
      <c r="I44" s="511">
        <f t="shared" si="6"/>
        <v>0</v>
      </c>
      <c r="J44" s="511"/>
      <c r="K44" s="525"/>
      <c r="L44" s="514">
        <f t="shared" si="2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1450912.4374240318</v>
      </c>
      <c r="E45" s="522">
        <f t="shared" si="24"/>
        <v>102777.80952380953</v>
      </c>
      <c r="F45" s="523">
        <f t="shared" si="25"/>
        <v>1348134.6279002223</v>
      </c>
      <c r="G45" s="524">
        <f t="shared" si="26"/>
        <v>260145.96922060673</v>
      </c>
      <c r="H45" s="491">
        <f t="shared" si="27"/>
        <v>260145.96922060673</v>
      </c>
      <c r="I45" s="511">
        <f t="shared" si="6"/>
        <v>0</v>
      </c>
      <c r="J45" s="511"/>
      <c r="K45" s="525"/>
      <c r="L45" s="514">
        <f t="shared" si="2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1348134.6279002223</v>
      </c>
      <c r="E46" s="522">
        <f t="shared" si="24"/>
        <v>102777.80952380953</v>
      </c>
      <c r="F46" s="523">
        <f t="shared" si="25"/>
        <v>1245356.8183764128</v>
      </c>
      <c r="G46" s="524">
        <f t="shared" si="26"/>
        <v>248589.21124908171</v>
      </c>
      <c r="H46" s="491">
        <f t="shared" si="27"/>
        <v>248589.21124908171</v>
      </c>
      <c r="I46" s="511">
        <f t="shared" si="6"/>
        <v>0</v>
      </c>
      <c r="J46" s="511"/>
      <c r="K46" s="525"/>
      <c r="L46" s="514">
        <f t="shared" si="2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1245356.8183764128</v>
      </c>
      <c r="E47" s="522">
        <f t="shared" si="24"/>
        <v>102777.80952380953</v>
      </c>
      <c r="F47" s="523">
        <f t="shared" si="25"/>
        <v>1142579.0088526034</v>
      </c>
      <c r="G47" s="524">
        <f t="shared" si="26"/>
        <v>237032.45327755675</v>
      </c>
      <c r="H47" s="491">
        <f t="shared" si="27"/>
        <v>237032.45327755675</v>
      </c>
      <c r="I47" s="511">
        <f t="shared" si="6"/>
        <v>0</v>
      </c>
      <c r="J47" s="511"/>
      <c r="K47" s="525"/>
      <c r="L47" s="514">
        <f t="shared" si="2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1142579.0088526034</v>
      </c>
      <c r="E48" s="522">
        <f t="shared" si="24"/>
        <v>102777.80952380953</v>
      </c>
      <c r="F48" s="523">
        <f t="shared" si="25"/>
        <v>1039801.1993287939</v>
      </c>
      <c r="G48" s="524">
        <f t="shared" si="26"/>
        <v>225475.69530603173</v>
      </c>
      <c r="H48" s="491">
        <f t="shared" si="27"/>
        <v>225475.69530603173</v>
      </c>
      <c r="I48" s="511">
        <f t="shared" si="6"/>
        <v>0</v>
      </c>
      <c r="J48" s="511"/>
      <c r="K48" s="525"/>
      <c r="L48" s="514">
        <f t="shared" si="2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1039801.1993287939</v>
      </c>
      <c r="E49" s="522">
        <f t="shared" si="24"/>
        <v>102777.80952380953</v>
      </c>
      <c r="F49" s="523">
        <f t="shared" si="25"/>
        <v>937023.38980498444</v>
      </c>
      <c r="G49" s="524">
        <f t="shared" si="26"/>
        <v>213918.93733450674</v>
      </c>
      <c r="H49" s="491">
        <f t="shared" si="27"/>
        <v>213918.93733450674</v>
      </c>
      <c r="I49" s="511">
        <f t="shared" si="6"/>
        <v>0</v>
      </c>
      <c r="J49" s="511"/>
      <c r="K49" s="525"/>
      <c r="L49" s="514">
        <f t="shared" si="2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937023.38980498444</v>
      </c>
      <c r="E50" s="522">
        <f t="shared" si="24"/>
        <v>102777.80952380953</v>
      </c>
      <c r="F50" s="523">
        <f t="shared" si="25"/>
        <v>834245.58028117497</v>
      </c>
      <c r="G50" s="524">
        <f t="shared" si="26"/>
        <v>202362.17936298175</v>
      </c>
      <c r="H50" s="491">
        <f t="shared" si="27"/>
        <v>202362.17936298175</v>
      </c>
      <c r="I50" s="511">
        <f t="shared" si="6"/>
        <v>0</v>
      </c>
      <c r="J50" s="511"/>
      <c r="K50" s="525"/>
      <c r="L50" s="514">
        <f t="shared" si="2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834245.58028117497</v>
      </c>
      <c r="E51" s="522">
        <f t="shared" si="24"/>
        <v>102777.80952380953</v>
      </c>
      <c r="F51" s="523">
        <f t="shared" si="25"/>
        <v>731467.77075736551</v>
      </c>
      <c r="G51" s="524">
        <f t="shared" si="26"/>
        <v>190805.42139145677</v>
      </c>
      <c r="H51" s="491">
        <f t="shared" si="27"/>
        <v>190805.42139145677</v>
      </c>
      <c r="I51" s="511">
        <f t="shared" si="6"/>
        <v>0</v>
      </c>
      <c r="J51" s="511"/>
      <c r="K51" s="525"/>
      <c r="L51" s="514">
        <f t="shared" si="2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731467.77075736551</v>
      </c>
      <c r="E52" s="522">
        <f t="shared" si="24"/>
        <v>102777.80952380953</v>
      </c>
      <c r="F52" s="523">
        <f t="shared" si="25"/>
        <v>628689.96123355604</v>
      </c>
      <c r="G52" s="524">
        <f t="shared" si="26"/>
        <v>179248.66341993178</v>
      </c>
      <c r="H52" s="491">
        <f t="shared" si="27"/>
        <v>179248.66341993178</v>
      </c>
      <c r="I52" s="511">
        <f t="shared" si="6"/>
        <v>0</v>
      </c>
      <c r="J52" s="511"/>
      <c r="K52" s="525"/>
      <c r="L52" s="514">
        <f t="shared" si="2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628689.96123355604</v>
      </c>
      <c r="E53" s="522">
        <f t="shared" si="24"/>
        <v>102777.80952380953</v>
      </c>
      <c r="F53" s="523">
        <f t="shared" si="25"/>
        <v>525912.15170974657</v>
      </c>
      <c r="G53" s="524">
        <f t="shared" ref="G53:G72" si="29">+I$12*((D53+F53)/2)+E53</f>
        <v>167691.90544840679</v>
      </c>
      <c r="H53" s="491">
        <f t="shared" ref="H53:H72" si="30">+I$13*((D53+F53)/2)+E53</f>
        <v>167691.90544840679</v>
      </c>
      <c r="I53" s="511">
        <f t="shared" si="6"/>
        <v>0</v>
      </c>
      <c r="J53" s="511"/>
      <c r="K53" s="525"/>
      <c r="L53" s="514">
        <f t="shared" si="2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525912.15170974657</v>
      </c>
      <c r="E54" s="522">
        <f t="shared" si="24"/>
        <v>102777.80952380953</v>
      </c>
      <c r="F54" s="523">
        <f t="shared" si="25"/>
        <v>423134.34218593704</v>
      </c>
      <c r="G54" s="524">
        <f t="shared" si="29"/>
        <v>156135.1474768818</v>
      </c>
      <c r="H54" s="491">
        <f t="shared" si="30"/>
        <v>156135.1474768818</v>
      </c>
      <c r="I54" s="511">
        <f t="shared" si="6"/>
        <v>0</v>
      </c>
      <c r="J54" s="511"/>
      <c r="K54" s="525"/>
      <c r="L54" s="514">
        <f t="shared" si="2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423134.34218593704</v>
      </c>
      <c r="E55" s="522">
        <f t="shared" si="24"/>
        <v>102777.80952380953</v>
      </c>
      <c r="F55" s="523">
        <f t="shared" si="25"/>
        <v>320356.53266212752</v>
      </c>
      <c r="G55" s="524">
        <f t="shared" si="29"/>
        <v>144578.38950535678</v>
      </c>
      <c r="H55" s="491">
        <f t="shared" si="30"/>
        <v>144578.38950535678</v>
      </c>
      <c r="I55" s="511">
        <f t="shared" si="6"/>
        <v>0</v>
      </c>
      <c r="J55" s="511"/>
      <c r="K55" s="525"/>
      <c r="L55" s="514">
        <f t="shared" si="2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320356.53266212752</v>
      </c>
      <c r="E56" s="522">
        <f t="shared" si="24"/>
        <v>102777.80952380953</v>
      </c>
      <c r="F56" s="523">
        <f t="shared" si="25"/>
        <v>217578.72313831799</v>
      </c>
      <c r="G56" s="524">
        <f t="shared" si="29"/>
        <v>133021.63153383182</v>
      </c>
      <c r="H56" s="491">
        <f t="shared" si="30"/>
        <v>133021.63153383182</v>
      </c>
      <c r="I56" s="511">
        <f t="shared" si="6"/>
        <v>0</v>
      </c>
      <c r="J56" s="511"/>
      <c r="K56" s="525"/>
      <c r="L56" s="514">
        <f t="shared" si="2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217578.72313831799</v>
      </c>
      <c r="E57" s="522">
        <f t="shared" si="24"/>
        <v>102777.80952380953</v>
      </c>
      <c r="F57" s="523">
        <f t="shared" si="25"/>
        <v>114800.91361450846</v>
      </c>
      <c r="G57" s="524">
        <f t="shared" si="29"/>
        <v>121464.87356230681</v>
      </c>
      <c r="H57" s="491">
        <f t="shared" si="30"/>
        <v>121464.87356230681</v>
      </c>
      <c r="I57" s="511">
        <f t="shared" si="6"/>
        <v>0</v>
      </c>
      <c r="J57" s="511"/>
      <c r="K57" s="525"/>
      <c r="L57" s="514">
        <f t="shared" si="2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114800.91361450846</v>
      </c>
      <c r="E58" s="522">
        <f t="shared" si="24"/>
        <v>102777.80952380953</v>
      </c>
      <c r="F58" s="523">
        <f t="shared" si="25"/>
        <v>12023.104090698936</v>
      </c>
      <c r="G58" s="524">
        <f t="shared" si="29"/>
        <v>109908.11559078182</v>
      </c>
      <c r="H58" s="491">
        <f t="shared" si="30"/>
        <v>109908.11559078182</v>
      </c>
      <c r="I58" s="511">
        <f t="shared" si="6"/>
        <v>0</v>
      </c>
      <c r="J58" s="511"/>
      <c r="K58" s="525"/>
      <c r="L58" s="514">
        <f t="shared" si="2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12023.104090698936</v>
      </c>
      <c r="E59" s="522">
        <f t="shared" si="24"/>
        <v>12023.104090698936</v>
      </c>
      <c r="F59" s="523">
        <f t="shared" si="25"/>
        <v>0</v>
      </c>
      <c r="G59" s="524">
        <f t="shared" si="29"/>
        <v>12699.067631303833</v>
      </c>
      <c r="H59" s="491">
        <f t="shared" si="30"/>
        <v>12699.067631303833</v>
      </c>
      <c r="I59" s="511">
        <f t="shared" si="6"/>
        <v>0</v>
      </c>
      <c r="J59" s="511"/>
      <c r="K59" s="525"/>
      <c r="L59" s="514">
        <f t="shared" si="2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9"/>
        <v>0</v>
      </c>
      <c r="H60" s="491">
        <f t="shared" si="30"/>
        <v>0</v>
      </c>
      <c r="I60" s="511">
        <f t="shared" si="6"/>
        <v>0</v>
      </c>
      <c r="J60" s="511"/>
      <c r="K60" s="525"/>
      <c r="L60" s="514">
        <f t="shared" si="2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4">
        <f t="shared" si="29"/>
        <v>0</v>
      </c>
      <c r="H61" s="491">
        <f t="shared" si="30"/>
        <v>0</v>
      </c>
      <c r="I61" s="511">
        <f t="shared" si="6"/>
        <v>0</v>
      </c>
      <c r="J61" s="511"/>
      <c r="K61" s="525"/>
      <c r="L61" s="514">
        <f t="shared" si="2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4">
        <f t="shared" si="29"/>
        <v>0</v>
      </c>
      <c r="H62" s="491">
        <f t="shared" si="30"/>
        <v>0</v>
      </c>
      <c r="I62" s="511">
        <f t="shared" si="6"/>
        <v>0</v>
      </c>
      <c r="J62" s="511"/>
      <c r="K62" s="525"/>
      <c r="L62" s="514">
        <f t="shared" si="2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4">
        <f t="shared" si="29"/>
        <v>0</v>
      </c>
      <c r="H63" s="491">
        <f t="shared" si="30"/>
        <v>0</v>
      </c>
      <c r="I63" s="511">
        <f t="shared" si="6"/>
        <v>0</v>
      </c>
      <c r="J63" s="511"/>
      <c r="K63" s="525"/>
      <c r="L63" s="514">
        <f t="shared" si="2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4">
        <f t="shared" si="29"/>
        <v>0</v>
      </c>
      <c r="H64" s="491">
        <f t="shared" si="30"/>
        <v>0</v>
      </c>
      <c r="I64" s="511">
        <f t="shared" si="6"/>
        <v>0</v>
      </c>
      <c r="J64" s="511"/>
      <c r="K64" s="525"/>
      <c r="L64" s="514">
        <f t="shared" si="2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4">
        <f t="shared" si="29"/>
        <v>0</v>
      </c>
      <c r="H65" s="491">
        <f t="shared" si="30"/>
        <v>0</v>
      </c>
      <c r="I65" s="511">
        <f t="shared" si="6"/>
        <v>0</v>
      </c>
      <c r="J65" s="511"/>
      <c r="K65" s="525"/>
      <c r="L65" s="514">
        <f t="shared" si="2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4">
        <f t="shared" si="29"/>
        <v>0</v>
      </c>
      <c r="H66" s="491">
        <f t="shared" si="30"/>
        <v>0</v>
      </c>
      <c r="I66" s="511">
        <f t="shared" si="6"/>
        <v>0</v>
      </c>
      <c r="J66" s="511"/>
      <c r="K66" s="525"/>
      <c r="L66" s="514">
        <f t="shared" si="2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4">
        <f t="shared" si="29"/>
        <v>0</v>
      </c>
      <c r="H67" s="491">
        <f t="shared" si="30"/>
        <v>0</v>
      </c>
      <c r="I67" s="511">
        <f t="shared" si="6"/>
        <v>0</v>
      </c>
      <c r="J67" s="511"/>
      <c r="K67" s="525"/>
      <c r="L67" s="514">
        <f t="shared" si="2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4">
        <f t="shared" si="29"/>
        <v>0</v>
      </c>
      <c r="H68" s="491">
        <f t="shared" si="30"/>
        <v>0</v>
      </c>
      <c r="I68" s="511">
        <f t="shared" si="6"/>
        <v>0</v>
      </c>
      <c r="J68" s="511"/>
      <c r="K68" s="525"/>
      <c r="L68" s="514">
        <f t="shared" si="2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4">
        <f t="shared" si="29"/>
        <v>0</v>
      </c>
      <c r="H69" s="491">
        <f t="shared" si="30"/>
        <v>0</v>
      </c>
      <c r="I69" s="511">
        <f t="shared" si="6"/>
        <v>0</v>
      </c>
      <c r="J69" s="511"/>
      <c r="K69" s="525"/>
      <c r="L69" s="514">
        <f t="shared" si="2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4">
        <f t="shared" si="29"/>
        <v>0</v>
      </c>
      <c r="H70" s="491">
        <f t="shared" si="30"/>
        <v>0</v>
      </c>
      <c r="I70" s="511">
        <f t="shared" si="6"/>
        <v>0</v>
      </c>
      <c r="J70" s="511"/>
      <c r="K70" s="525"/>
      <c r="L70" s="514">
        <f t="shared" si="2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4">
        <f t="shared" si="29"/>
        <v>0</v>
      </c>
      <c r="H71" s="491">
        <f t="shared" si="30"/>
        <v>0</v>
      </c>
      <c r="I71" s="511">
        <f t="shared" si="6"/>
        <v>0</v>
      </c>
      <c r="J71" s="511"/>
      <c r="K71" s="525"/>
      <c r="L71" s="514">
        <f t="shared" si="2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4"/>
        <v>0</v>
      </c>
      <c r="F72" s="523">
        <f t="shared" si="25"/>
        <v>0</v>
      </c>
      <c r="G72" s="524">
        <f t="shared" si="29"/>
        <v>0</v>
      </c>
      <c r="H72" s="491">
        <f t="shared" si="30"/>
        <v>0</v>
      </c>
      <c r="I72" s="511">
        <f t="shared" si="6"/>
        <v>0</v>
      </c>
      <c r="J72" s="511"/>
      <c r="K72" s="532"/>
      <c r="L72" s="533">
        <f t="shared" si="2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15023305.649962435</v>
      </c>
      <c r="H73" s="375">
        <f>SUM(H17:H72)</f>
        <v>15023305.649962435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513279.7520559628</v>
      </c>
      <c r="N87" s="546">
        <f>IF(J92&lt;D11,0,VLOOKUP(J92,C17:O72,11))</f>
        <v>513279.7520559628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500183.75101273519</v>
      </c>
      <c r="N88" s="550">
        <f>IF(J92&lt;D11,0,VLOOKUP(J92,C99:P154,7))</f>
        <v>500183.75101273519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-13096.001043227618</v>
      </c>
      <c r="N89" s="555">
        <f>+N88-N87</f>
        <v>-13096.001043227618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98106.090909090912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31">H99</f>
        <v>371812.50753135112</v>
      </c>
      <c r="M99" s="519">
        <f t="shared" ref="M99:M104" si="32">IF(L99&lt;&gt;0,+H99-L99,0)</f>
        <v>0</v>
      </c>
      <c r="N99" s="518">
        <f t="shared" ref="N99:N104" si="33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31"/>
        <v>670815.62922303798</v>
      </c>
      <c r="M100" s="519">
        <f t="shared" si="32"/>
        <v>0</v>
      </c>
      <c r="N100" s="518">
        <f t="shared" si="33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4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31"/>
        <v>639981.58365995577</v>
      </c>
      <c r="M101" s="519">
        <f t="shared" si="32"/>
        <v>0</v>
      </c>
      <c r="N101" s="518">
        <f t="shared" si="33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4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35">+I102-H102</f>
        <v>0</v>
      </c>
      <c r="K102" s="514"/>
      <c r="L102" s="518">
        <f t="shared" si="31"/>
        <v>605049.52036198007</v>
      </c>
      <c r="M102" s="519">
        <f t="shared" si="32"/>
        <v>0</v>
      </c>
      <c r="N102" s="518">
        <f t="shared" si="33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4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35"/>
        <v>0</v>
      </c>
      <c r="K103" s="514"/>
      <c r="L103" s="518">
        <f t="shared" si="31"/>
        <v>573321.60174828372</v>
      </c>
      <c r="M103" s="519">
        <f t="shared" si="32"/>
        <v>0</v>
      </c>
      <c r="N103" s="518">
        <f t="shared" si="33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4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35"/>
        <v>0</v>
      </c>
      <c r="K104" s="514"/>
      <c r="L104" s="518">
        <f t="shared" si="31"/>
        <v>501004.31746485061</v>
      </c>
      <c r="M104" s="519">
        <f t="shared" si="32"/>
        <v>0</v>
      </c>
      <c r="N104" s="518">
        <f t="shared" si="33"/>
        <v>501004.31746485061</v>
      </c>
      <c r="O104" s="514">
        <f t="shared" ref="O104:O130" si="36">IF(N104&lt;&gt;0,+I104-N104,0)</f>
        <v>0</v>
      </c>
      <c r="P104" s="514">
        <f t="shared" ref="P104:P130" si="37">+O104-M104</f>
        <v>0</v>
      </c>
    </row>
    <row r="105" spans="1:16" ht="12.5">
      <c r="B105" s="195" t="str">
        <f t="shared" si="34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35"/>
        <v>0</v>
      </c>
      <c r="K105" s="514"/>
      <c r="L105" s="518">
        <f t="shared" ref="L105" si="38">H105</f>
        <v>493155.55998343643</v>
      </c>
      <c r="M105" s="519">
        <f t="shared" ref="M105" si="39">IF(L105&lt;&gt;0,+H105-L105,0)</f>
        <v>0</v>
      </c>
      <c r="N105" s="518">
        <f t="shared" ref="N105" si="40">I105</f>
        <v>493155.55998343643</v>
      </c>
      <c r="O105" s="514">
        <f t="shared" si="36"/>
        <v>0</v>
      </c>
      <c r="P105" s="514">
        <f t="shared" si="37"/>
        <v>0</v>
      </c>
    </row>
    <row r="106" spans="1:16" ht="12.5">
      <c r="B106" s="195" t="str">
        <f t="shared" si="34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35"/>
        <v>0</v>
      </c>
      <c r="K106" s="514"/>
      <c r="L106" s="518">
        <f t="shared" ref="L106" si="41">H106</f>
        <v>486574.90560102114</v>
      </c>
      <c r="M106" s="519">
        <f t="shared" ref="M106" si="42">IF(L106&lt;&gt;0,+H106-L106,0)</f>
        <v>0</v>
      </c>
      <c r="N106" s="518">
        <f t="shared" ref="N106" si="43">I106</f>
        <v>486574.90560102114</v>
      </c>
      <c r="O106" s="514">
        <f t="shared" si="36"/>
        <v>0</v>
      </c>
      <c r="P106" s="514">
        <f t="shared" si="37"/>
        <v>0</v>
      </c>
    </row>
    <row r="107" spans="1:16" ht="12.5">
      <c r="B107" s="195" t="str">
        <f t="shared" si="34"/>
        <v/>
      </c>
      <c r="C107" s="507">
        <f>IF(D93="","-",+C106+1)</f>
        <v>2021</v>
      </c>
      <c r="D107" s="629">
        <v>3516366.2560908077</v>
      </c>
      <c r="E107" s="630">
        <v>105284.58536585367</v>
      </c>
      <c r="F107" s="631">
        <v>3411081.670724954</v>
      </c>
      <c r="G107" s="631">
        <v>3463723.9634078806</v>
      </c>
      <c r="H107" s="633">
        <v>498466.53143756086</v>
      </c>
      <c r="I107" s="634">
        <v>498466.53143756086</v>
      </c>
      <c r="J107" s="514">
        <f t="shared" si="35"/>
        <v>0</v>
      </c>
      <c r="K107" s="514"/>
      <c r="L107" s="518">
        <f t="shared" ref="L107" si="44">H107</f>
        <v>498466.53143756086</v>
      </c>
      <c r="M107" s="519">
        <f t="shared" ref="M107" si="45">IF(L107&lt;&gt;0,+H107-L107,0)</f>
        <v>0</v>
      </c>
      <c r="N107" s="518">
        <f t="shared" ref="N107" si="46">I107</f>
        <v>498466.53143756086</v>
      </c>
      <c r="O107" s="514">
        <f t="shared" si="36"/>
        <v>0</v>
      </c>
      <c r="P107" s="514">
        <f t="shared" si="37"/>
        <v>0</v>
      </c>
    </row>
    <row r="108" spans="1:16" ht="12.5">
      <c r="B108" s="195" t="str">
        <f t="shared" si="34"/>
        <v/>
      </c>
      <c r="C108" s="507">
        <f>IF(D93="","-",+C107+1)</f>
        <v>2022</v>
      </c>
      <c r="D108" s="629">
        <v>3411081.670724954</v>
      </c>
      <c r="E108" s="630">
        <v>102777.80952380953</v>
      </c>
      <c r="F108" s="631">
        <v>3308303.8612011443</v>
      </c>
      <c r="G108" s="631">
        <v>3359692.7659630491</v>
      </c>
      <c r="H108" s="633">
        <v>497400.0750990212</v>
      </c>
      <c r="I108" s="634">
        <v>497400.0750990212</v>
      </c>
      <c r="J108" s="514">
        <f t="shared" si="35"/>
        <v>0</v>
      </c>
      <c r="K108" s="514"/>
      <c r="L108" s="518">
        <f t="shared" ref="L108" si="47">H108</f>
        <v>497400.0750990212</v>
      </c>
      <c r="M108" s="519">
        <f t="shared" ref="M108" si="48">IF(L108&lt;&gt;0,+H108-L108,0)</f>
        <v>0</v>
      </c>
      <c r="N108" s="518">
        <f t="shared" ref="N108" si="49">I108</f>
        <v>497400.0750990212</v>
      </c>
      <c r="O108" s="514">
        <f t="shared" ref="O108" si="50">IF(N108&lt;&gt;0,+I108-N108,0)</f>
        <v>0</v>
      </c>
      <c r="P108" s="514">
        <f t="shared" ref="P108" si="51">+O108-M108</f>
        <v>0</v>
      </c>
    </row>
    <row r="109" spans="1:16" ht="12.5">
      <c r="B109" s="195" t="str">
        <f t="shared" si="34"/>
        <v/>
      </c>
      <c r="C109" s="507">
        <f>IF(D93="","-",+C108+1)</f>
        <v>2023</v>
      </c>
      <c r="D109" s="374">
        <f>IF(F108+SUM(E$99:E108)=D$92,F108,D$92-SUM(E$99:E108))</f>
        <v>3308303.8612011443</v>
      </c>
      <c r="E109" s="522">
        <f t="shared" ref="E109:E154" si="52">IF(+$J$96&lt;F108,$J$96,D109)</f>
        <v>98106.090909090912</v>
      </c>
      <c r="F109" s="523">
        <f t="shared" ref="F109:F154" si="53">+D109-E109</f>
        <v>3210197.7702920535</v>
      </c>
      <c r="G109" s="523">
        <f t="shared" ref="G109:G154" si="54">+(F109+D109)/2</f>
        <v>3259250.8157465989</v>
      </c>
      <c r="H109" s="526">
        <f t="shared" ref="H109:H154" si="55">+J$94*G109+E109</f>
        <v>500183.75101273519</v>
      </c>
      <c r="I109" s="577">
        <f t="shared" ref="I109:I154" si="56">+J$95*G109+E109</f>
        <v>500183.75101273519</v>
      </c>
      <c r="J109" s="514">
        <f t="shared" si="35"/>
        <v>0</v>
      </c>
      <c r="K109" s="514"/>
      <c r="L109" s="525"/>
      <c r="M109" s="514">
        <f t="shared" ref="M109:M130" si="57">IF(L109&lt;&gt;0,+H109-L109,0)</f>
        <v>0</v>
      </c>
      <c r="N109" s="525"/>
      <c r="O109" s="514">
        <f t="shared" si="36"/>
        <v>0</v>
      </c>
      <c r="P109" s="514">
        <f t="shared" si="37"/>
        <v>0</v>
      </c>
    </row>
    <row r="110" spans="1:16" ht="12.5">
      <c r="B110" s="195" t="str">
        <f t="shared" si="34"/>
        <v/>
      </c>
      <c r="C110" s="507">
        <f>IF(D93="","-",+C109+1)</f>
        <v>2024</v>
      </c>
      <c r="D110" s="374">
        <f>IF(F109+SUM(E$99:E109)=D$92,F109,D$92-SUM(E$99:E109))</f>
        <v>3210197.7702920535</v>
      </c>
      <c r="E110" s="522">
        <f t="shared" si="52"/>
        <v>98106.090909090912</v>
      </c>
      <c r="F110" s="523">
        <f t="shared" si="53"/>
        <v>3112091.6793829626</v>
      </c>
      <c r="G110" s="523">
        <f t="shared" si="54"/>
        <v>3161144.7248375081</v>
      </c>
      <c r="H110" s="526">
        <f t="shared" si="55"/>
        <v>488080.88759269286</v>
      </c>
      <c r="I110" s="577">
        <f t="shared" si="56"/>
        <v>488080.88759269286</v>
      </c>
      <c r="J110" s="514">
        <f t="shared" si="35"/>
        <v>0</v>
      </c>
      <c r="K110" s="514"/>
      <c r="L110" s="525"/>
      <c r="M110" s="514">
        <f t="shared" si="57"/>
        <v>0</v>
      </c>
      <c r="N110" s="525"/>
      <c r="O110" s="514">
        <f t="shared" si="36"/>
        <v>0</v>
      </c>
      <c r="P110" s="514">
        <f t="shared" si="37"/>
        <v>0</v>
      </c>
    </row>
    <row r="111" spans="1:16" ht="12.5">
      <c r="B111" s="195" t="str">
        <f t="shared" si="34"/>
        <v/>
      </c>
      <c r="C111" s="507">
        <f>IF(D93="","-",+C110+1)</f>
        <v>2025</v>
      </c>
      <c r="D111" s="374">
        <f>IF(F110+SUM(E$99:E110)=D$92,F110,D$92-SUM(E$99:E110))</f>
        <v>3112091.6793829626</v>
      </c>
      <c r="E111" s="522">
        <f t="shared" si="52"/>
        <v>98106.090909090912</v>
      </c>
      <c r="F111" s="523">
        <f t="shared" si="53"/>
        <v>3013985.5884738718</v>
      </c>
      <c r="G111" s="523">
        <f t="shared" si="54"/>
        <v>3063038.6339284172</v>
      </c>
      <c r="H111" s="526">
        <f t="shared" si="55"/>
        <v>475978.02417265042</v>
      </c>
      <c r="I111" s="577">
        <f t="shared" si="56"/>
        <v>475978.02417265042</v>
      </c>
      <c r="J111" s="514">
        <f t="shared" si="35"/>
        <v>0</v>
      </c>
      <c r="K111" s="514"/>
      <c r="L111" s="525"/>
      <c r="M111" s="514">
        <f t="shared" si="57"/>
        <v>0</v>
      </c>
      <c r="N111" s="525"/>
      <c r="O111" s="514">
        <f t="shared" si="36"/>
        <v>0</v>
      </c>
      <c r="P111" s="514">
        <f t="shared" si="37"/>
        <v>0</v>
      </c>
    </row>
    <row r="112" spans="1:16" ht="12.5">
      <c r="B112" s="195" t="str">
        <f t="shared" si="34"/>
        <v/>
      </c>
      <c r="C112" s="507">
        <f>IF(D93="","-",+C111+1)</f>
        <v>2026</v>
      </c>
      <c r="D112" s="374">
        <f>IF(F111+SUM(E$99:E111)=D$92,F111,D$92-SUM(E$99:E111))</f>
        <v>3013985.5884738718</v>
      </c>
      <c r="E112" s="522">
        <f t="shared" si="52"/>
        <v>98106.090909090912</v>
      </c>
      <c r="F112" s="523">
        <f t="shared" si="53"/>
        <v>2915879.497564781</v>
      </c>
      <c r="G112" s="523">
        <f t="shared" si="54"/>
        <v>2964932.5430193264</v>
      </c>
      <c r="H112" s="526">
        <f t="shared" si="55"/>
        <v>463875.16075260809</v>
      </c>
      <c r="I112" s="577">
        <f t="shared" si="56"/>
        <v>463875.16075260809</v>
      </c>
      <c r="J112" s="514">
        <f t="shared" si="35"/>
        <v>0</v>
      </c>
      <c r="K112" s="514"/>
      <c r="L112" s="525"/>
      <c r="M112" s="514">
        <f t="shared" si="57"/>
        <v>0</v>
      </c>
      <c r="N112" s="525"/>
      <c r="O112" s="514">
        <f t="shared" si="36"/>
        <v>0</v>
      </c>
      <c r="P112" s="514">
        <f t="shared" si="37"/>
        <v>0</v>
      </c>
    </row>
    <row r="113" spans="2:16" ht="12.5">
      <c r="B113" s="195" t="str">
        <f t="shared" si="34"/>
        <v/>
      </c>
      <c r="C113" s="507">
        <f>IF(D93="","-",+C112+1)</f>
        <v>2027</v>
      </c>
      <c r="D113" s="374">
        <f>IF(F112+SUM(E$99:E112)=D$92,F112,D$92-SUM(E$99:E112))</f>
        <v>2915879.497564781</v>
      </c>
      <c r="E113" s="522">
        <f t="shared" si="52"/>
        <v>98106.090909090912</v>
      </c>
      <c r="F113" s="523">
        <f t="shared" si="53"/>
        <v>2817773.4066556902</v>
      </c>
      <c r="G113" s="523">
        <f t="shared" si="54"/>
        <v>2866826.4521102356</v>
      </c>
      <c r="H113" s="526">
        <f t="shared" si="55"/>
        <v>451772.29733256577</v>
      </c>
      <c r="I113" s="577">
        <f t="shared" si="56"/>
        <v>451772.29733256577</v>
      </c>
      <c r="J113" s="514">
        <f t="shared" si="35"/>
        <v>0</v>
      </c>
      <c r="K113" s="514"/>
      <c r="L113" s="525"/>
      <c r="M113" s="514">
        <f t="shared" si="57"/>
        <v>0</v>
      </c>
      <c r="N113" s="525"/>
      <c r="O113" s="514">
        <f t="shared" si="36"/>
        <v>0</v>
      </c>
      <c r="P113" s="514">
        <f t="shared" si="37"/>
        <v>0</v>
      </c>
    </row>
    <row r="114" spans="2:16" ht="12.5">
      <c r="B114" s="195" t="str">
        <f t="shared" si="34"/>
        <v/>
      </c>
      <c r="C114" s="507">
        <f>IF(D93="","-",+C113+1)</f>
        <v>2028</v>
      </c>
      <c r="D114" s="374">
        <f>IF(F113+SUM(E$99:E113)=D$92,F113,D$92-SUM(E$99:E113))</f>
        <v>2817773.4066556902</v>
      </c>
      <c r="E114" s="522">
        <f t="shared" si="52"/>
        <v>98106.090909090912</v>
      </c>
      <c r="F114" s="523">
        <f t="shared" si="53"/>
        <v>2719667.3157465993</v>
      </c>
      <c r="G114" s="523">
        <f t="shared" si="54"/>
        <v>2768720.3612011448</v>
      </c>
      <c r="H114" s="526">
        <f t="shared" si="55"/>
        <v>439669.43391252344</v>
      </c>
      <c r="I114" s="577">
        <f t="shared" si="56"/>
        <v>439669.43391252344</v>
      </c>
      <c r="J114" s="514">
        <f t="shared" si="35"/>
        <v>0</v>
      </c>
      <c r="K114" s="514"/>
      <c r="L114" s="525"/>
      <c r="M114" s="514">
        <f t="shared" si="57"/>
        <v>0</v>
      </c>
      <c r="N114" s="525"/>
      <c r="O114" s="514">
        <f t="shared" si="36"/>
        <v>0</v>
      </c>
      <c r="P114" s="514">
        <f t="shared" si="37"/>
        <v>0</v>
      </c>
    </row>
    <row r="115" spans="2:16" ht="12.5">
      <c r="B115" s="195" t="str">
        <f t="shared" si="34"/>
        <v/>
      </c>
      <c r="C115" s="507">
        <f>IF(D93="","-",+C114+1)</f>
        <v>2029</v>
      </c>
      <c r="D115" s="374">
        <f>IF(F114+SUM(E$99:E114)=D$92,F114,D$92-SUM(E$99:E114))</f>
        <v>2719667.3157465993</v>
      </c>
      <c r="E115" s="522">
        <f t="shared" si="52"/>
        <v>98106.090909090912</v>
      </c>
      <c r="F115" s="523">
        <f t="shared" si="53"/>
        <v>2621561.2248375085</v>
      </c>
      <c r="G115" s="523">
        <f t="shared" si="54"/>
        <v>2670614.2702920539</v>
      </c>
      <c r="H115" s="526">
        <f t="shared" si="55"/>
        <v>427566.57049248111</v>
      </c>
      <c r="I115" s="577">
        <f t="shared" si="56"/>
        <v>427566.57049248111</v>
      </c>
      <c r="J115" s="514">
        <f t="shared" si="35"/>
        <v>0</v>
      </c>
      <c r="K115" s="514"/>
      <c r="L115" s="525"/>
      <c r="M115" s="514">
        <f t="shared" si="57"/>
        <v>0</v>
      </c>
      <c r="N115" s="525"/>
      <c r="O115" s="514">
        <f t="shared" si="36"/>
        <v>0</v>
      </c>
      <c r="P115" s="514">
        <f t="shared" si="37"/>
        <v>0</v>
      </c>
    </row>
    <row r="116" spans="2:16" ht="12.5">
      <c r="B116" s="195" t="str">
        <f t="shared" si="34"/>
        <v/>
      </c>
      <c r="C116" s="507">
        <f>IF(D93="","-",+C115+1)</f>
        <v>2030</v>
      </c>
      <c r="D116" s="374">
        <f>IF(F115+SUM(E$99:E115)=D$92,F115,D$92-SUM(E$99:E115))</f>
        <v>2621561.2248375085</v>
      </c>
      <c r="E116" s="522">
        <f t="shared" si="52"/>
        <v>98106.090909090912</v>
      </c>
      <c r="F116" s="523">
        <f t="shared" si="53"/>
        <v>2523455.1339284177</v>
      </c>
      <c r="G116" s="523">
        <f t="shared" si="54"/>
        <v>2572508.1793829631</v>
      </c>
      <c r="H116" s="526">
        <f t="shared" si="55"/>
        <v>415463.70707243879</v>
      </c>
      <c r="I116" s="577">
        <f t="shared" si="56"/>
        <v>415463.70707243879</v>
      </c>
      <c r="J116" s="514">
        <f t="shared" si="35"/>
        <v>0</v>
      </c>
      <c r="K116" s="514"/>
      <c r="L116" s="525"/>
      <c r="M116" s="514">
        <f t="shared" si="57"/>
        <v>0</v>
      </c>
      <c r="N116" s="525"/>
      <c r="O116" s="514">
        <f t="shared" si="36"/>
        <v>0</v>
      </c>
      <c r="P116" s="514">
        <f t="shared" si="37"/>
        <v>0</v>
      </c>
    </row>
    <row r="117" spans="2:16" ht="12.5">
      <c r="B117" s="195" t="str">
        <f t="shared" si="34"/>
        <v/>
      </c>
      <c r="C117" s="507">
        <f>IF(D93="","-",+C116+1)</f>
        <v>2031</v>
      </c>
      <c r="D117" s="374">
        <f>IF(F116+SUM(E$99:E116)=D$92,F116,D$92-SUM(E$99:E116))</f>
        <v>2523455.1339284177</v>
      </c>
      <c r="E117" s="522">
        <f t="shared" si="52"/>
        <v>98106.090909090912</v>
      </c>
      <c r="F117" s="523">
        <f t="shared" si="53"/>
        <v>2425349.0430193269</v>
      </c>
      <c r="G117" s="523">
        <f t="shared" si="54"/>
        <v>2474402.0884738723</v>
      </c>
      <c r="H117" s="526">
        <f t="shared" si="55"/>
        <v>403360.84365239646</v>
      </c>
      <c r="I117" s="577">
        <f t="shared" si="56"/>
        <v>403360.84365239646</v>
      </c>
      <c r="J117" s="514">
        <f t="shared" si="35"/>
        <v>0</v>
      </c>
      <c r="K117" s="514"/>
      <c r="L117" s="525"/>
      <c r="M117" s="514">
        <f t="shared" si="57"/>
        <v>0</v>
      </c>
      <c r="N117" s="525"/>
      <c r="O117" s="514">
        <f t="shared" si="36"/>
        <v>0</v>
      </c>
      <c r="P117" s="514">
        <f t="shared" si="37"/>
        <v>0</v>
      </c>
    </row>
    <row r="118" spans="2:16" ht="12.5">
      <c r="B118" s="195" t="str">
        <f t="shared" si="34"/>
        <v/>
      </c>
      <c r="C118" s="507">
        <f>IF(D93="","-",+C117+1)</f>
        <v>2032</v>
      </c>
      <c r="D118" s="374">
        <f>IF(F117+SUM(E$99:E117)=D$92,F117,D$92-SUM(E$99:E117))</f>
        <v>2425349.0430193269</v>
      </c>
      <c r="E118" s="522">
        <f t="shared" si="52"/>
        <v>98106.090909090912</v>
      </c>
      <c r="F118" s="523">
        <f t="shared" si="53"/>
        <v>2327242.952110236</v>
      </c>
      <c r="G118" s="523">
        <f t="shared" si="54"/>
        <v>2376295.9975647815</v>
      </c>
      <c r="H118" s="526">
        <f t="shared" si="55"/>
        <v>391257.98023235414</v>
      </c>
      <c r="I118" s="577">
        <f t="shared" si="56"/>
        <v>391257.98023235414</v>
      </c>
      <c r="J118" s="514">
        <f t="shared" si="35"/>
        <v>0</v>
      </c>
      <c r="K118" s="514"/>
      <c r="L118" s="525"/>
      <c r="M118" s="514">
        <f t="shared" si="57"/>
        <v>0</v>
      </c>
      <c r="N118" s="525"/>
      <c r="O118" s="514">
        <f t="shared" si="36"/>
        <v>0</v>
      </c>
      <c r="P118" s="514">
        <f t="shared" si="37"/>
        <v>0</v>
      </c>
    </row>
    <row r="119" spans="2:16" ht="12.5">
      <c r="B119" s="195" t="str">
        <f t="shared" si="34"/>
        <v/>
      </c>
      <c r="C119" s="507">
        <f>IF(D93="","-",+C118+1)</f>
        <v>2033</v>
      </c>
      <c r="D119" s="374">
        <f>IF(F118+SUM(E$99:E118)=D$92,F118,D$92-SUM(E$99:E118))</f>
        <v>2327242.952110236</v>
      </c>
      <c r="E119" s="522">
        <f t="shared" si="52"/>
        <v>98106.090909090912</v>
      </c>
      <c r="F119" s="523">
        <f t="shared" si="53"/>
        <v>2229136.8612011452</v>
      </c>
      <c r="G119" s="523">
        <f t="shared" si="54"/>
        <v>2278189.9066556906</v>
      </c>
      <c r="H119" s="526">
        <f t="shared" si="55"/>
        <v>379155.11681231181</v>
      </c>
      <c r="I119" s="577">
        <f t="shared" si="56"/>
        <v>379155.11681231181</v>
      </c>
      <c r="J119" s="514">
        <f t="shared" si="35"/>
        <v>0</v>
      </c>
      <c r="K119" s="514"/>
      <c r="L119" s="525"/>
      <c r="M119" s="514">
        <f t="shared" si="57"/>
        <v>0</v>
      </c>
      <c r="N119" s="525"/>
      <c r="O119" s="514">
        <f t="shared" si="36"/>
        <v>0</v>
      </c>
      <c r="P119" s="514">
        <f t="shared" si="37"/>
        <v>0</v>
      </c>
    </row>
    <row r="120" spans="2:16" ht="12.5">
      <c r="B120" s="195" t="str">
        <f t="shared" si="34"/>
        <v/>
      </c>
      <c r="C120" s="507">
        <f>IF(D93="","-",+C119+1)</f>
        <v>2034</v>
      </c>
      <c r="D120" s="374">
        <f>IF(F119+SUM(E$99:E119)=D$92,F119,D$92-SUM(E$99:E119))</f>
        <v>2229136.8612011452</v>
      </c>
      <c r="E120" s="522">
        <f t="shared" si="52"/>
        <v>98106.090909090912</v>
      </c>
      <c r="F120" s="523">
        <f t="shared" si="53"/>
        <v>2131030.7702920544</v>
      </c>
      <c r="G120" s="523">
        <f t="shared" si="54"/>
        <v>2180083.8157465998</v>
      </c>
      <c r="H120" s="526">
        <f t="shared" si="55"/>
        <v>367052.25339226949</v>
      </c>
      <c r="I120" s="577">
        <f t="shared" si="56"/>
        <v>367052.25339226949</v>
      </c>
      <c r="J120" s="514">
        <f t="shared" si="35"/>
        <v>0</v>
      </c>
      <c r="K120" s="514"/>
      <c r="L120" s="525"/>
      <c r="M120" s="514">
        <f t="shared" si="57"/>
        <v>0</v>
      </c>
      <c r="N120" s="525"/>
      <c r="O120" s="514">
        <f t="shared" si="36"/>
        <v>0</v>
      </c>
      <c r="P120" s="514">
        <f t="shared" si="37"/>
        <v>0</v>
      </c>
    </row>
    <row r="121" spans="2:16" ht="12.5">
      <c r="B121" s="195" t="str">
        <f t="shared" si="34"/>
        <v/>
      </c>
      <c r="C121" s="507">
        <f>IF(D93="","-",+C120+1)</f>
        <v>2035</v>
      </c>
      <c r="D121" s="374">
        <f>IF(F120+SUM(E$99:E120)=D$92,F120,D$92-SUM(E$99:E120))</f>
        <v>2131030.7702920544</v>
      </c>
      <c r="E121" s="522">
        <f t="shared" si="52"/>
        <v>98106.090909090912</v>
      </c>
      <c r="F121" s="523">
        <f t="shared" si="53"/>
        <v>2032924.6793829636</v>
      </c>
      <c r="G121" s="523">
        <f t="shared" si="54"/>
        <v>2081977.724837509</v>
      </c>
      <c r="H121" s="526">
        <f t="shared" si="55"/>
        <v>354949.38997222716</v>
      </c>
      <c r="I121" s="577">
        <f t="shared" si="56"/>
        <v>354949.38997222716</v>
      </c>
      <c r="J121" s="514">
        <f t="shared" si="35"/>
        <v>0</v>
      </c>
      <c r="K121" s="514"/>
      <c r="L121" s="525"/>
      <c r="M121" s="514">
        <f t="shared" si="57"/>
        <v>0</v>
      </c>
      <c r="N121" s="525"/>
      <c r="O121" s="514">
        <f t="shared" si="36"/>
        <v>0</v>
      </c>
      <c r="P121" s="514">
        <f t="shared" si="37"/>
        <v>0</v>
      </c>
    </row>
    <row r="122" spans="2:16" ht="12.5">
      <c r="B122" s="195" t="str">
        <f t="shared" si="34"/>
        <v/>
      </c>
      <c r="C122" s="507">
        <f>IF(D93="","-",+C121+1)</f>
        <v>2036</v>
      </c>
      <c r="D122" s="374">
        <f>IF(F121+SUM(E$99:E121)=D$92,F121,D$92-SUM(E$99:E121))</f>
        <v>2032924.6793829636</v>
      </c>
      <c r="E122" s="522">
        <f t="shared" si="52"/>
        <v>98106.090909090912</v>
      </c>
      <c r="F122" s="523">
        <f t="shared" si="53"/>
        <v>1934818.5884738727</v>
      </c>
      <c r="G122" s="523">
        <f t="shared" si="54"/>
        <v>1983871.6339284182</v>
      </c>
      <c r="H122" s="526">
        <f t="shared" si="55"/>
        <v>342846.52655218483</v>
      </c>
      <c r="I122" s="577">
        <f t="shared" si="56"/>
        <v>342846.52655218483</v>
      </c>
      <c r="J122" s="514">
        <f t="shared" si="35"/>
        <v>0</v>
      </c>
      <c r="K122" s="514"/>
      <c r="L122" s="525"/>
      <c r="M122" s="514">
        <f t="shared" si="57"/>
        <v>0</v>
      </c>
      <c r="N122" s="525"/>
      <c r="O122" s="514">
        <f t="shared" si="36"/>
        <v>0</v>
      </c>
      <c r="P122" s="514">
        <f t="shared" si="37"/>
        <v>0</v>
      </c>
    </row>
    <row r="123" spans="2:16" ht="12.5">
      <c r="B123" s="195" t="str">
        <f t="shared" si="34"/>
        <v/>
      </c>
      <c r="C123" s="507">
        <f>IF(D93="","-",+C122+1)</f>
        <v>2037</v>
      </c>
      <c r="D123" s="374">
        <f>IF(F122+SUM(E$99:E122)=D$92,F122,D$92-SUM(E$99:E122))</f>
        <v>1934818.5884738727</v>
      </c>
      <c r="E123" s="522">
        <f t="shared" si="52"/>
        <v>98106.090909090912</v>
      </c>
      <c r="F123" s="523">
        <f t="shared" si="53"/>
        <v>1836712.4975647819</v>
      </c>
      <c r="G123" s="523">
        <f t="shared" si="54"/>
        <v>1885765.5430193273</v>
      </c>
      <c r="H123" s="526">
        <f t="shared" si="55"/>
        <v>330743.66313214251</v>
      </c>
      <c r="I123" s="577">
        <f t="shared" si="56"/>
        <v>330743.66313214251</v>
      </c>
      <c r="J123" s="514">
        <f t="shared" si="35"/>
        <v>0</v>
      </c>
      <c r="K123" s="514"/>
      <c r="L123" s="525"/>
      <c r="M123" s="514">
        <f t="shared" si="57"/>
        <v>0</v>
      </c>
      <c r="N123" s="525"/>
      <c r="O123" s="514">
        <f t="shared" si="36"/>
        <v>0</v>
      </c>
      <c r="P123" s="514">
        <f t="shared" si="37"/>
        <v>0</v>
      </c>
    </row>
    <row r="124" spans="2:16" ht="12.5">
      <c r="B124" s="195" t="str">
        <f t="shared" si="34"/>
        <v/>
      </c>
      <c r="C124" s="507">
        <f>IF(D93="","-",+C123+1)</f>
        <v>2038</v>
      </c>
      <c r="D124" s="374">
        <f>IF(F123+SUM(E$99:E123)=D$92,F123,D$92-SUM(E$99:E123))</f>
        <v>1836712.4975647819</v>
      </c>
      <c r="E124" s="522">
        <f t="shared" si="52"/>
        <v>98106.090909090912</v>
      </c>
      <c r="F124" s="523">
        <f t="shared" si="53"/>
        <v>1738606.4066556911</v>
      </c>
      <c r="G124" s="523">
        <f t="shared" si="54"/>
        <v>1787659.4521102365</v>
      </c>
      <c r="H124" s="526">
        <f t="shared" si="55"/>
        <v>318640.79971210018</v>
      </c>
      <c r="I124" s="577">
        <f t="shared" si="56"/>
        <v>318640.79971210018</v>
      </c>
      <c r="J124" s="514">
        <f t="shared" si="35"/>
        <v>0</v>
      </c>
      <c r="K124" s="514"/>
      <c r="L124" s="525"/>
      <c r="M124" s="514">
        <f t="shared" si="57"/>
        <v>0</v>
      </c>
      <c r="N124" s="525"/>
      <c r="O124" s="514">
        <f t="shared" si="36"/>
        <v>0</v>
      </c>
      <c r="P124" s="514">
        <f t="shared" si="37"/>
        <v>0</v>
      </c>
    </row>
    <row r="125" spans="2:16" ht="12.5">
      <c r="B125" s="195" t="str">
        <f t="shared" si="34"/>
        <v/>
      </c>
      <c r="C125" s="507">
        <f>IF(D93="","-",+C124+1)</f>
        <v>2039</v>
      </c>
      <c r="D125" s="374">
        <f>IF(F124+SUM(E$99:E124)=D$92,F124,D$92-SUM(E$99:E124))</f>
        <v>1738606.4066556911</v>
      </c>
      <c r="E125" s="522">
        <f t="shared" si="52"/>
        <v>98106.090909090912</v>
      </c>
      <c r="F125" s="523">
        <f t="shared" si="53"/>
        <v>1640500.3157466003</v>
      </c>
      <c r="G125" s="523">
        <f t="shared" si="54"/>
        <v>1689553.3612011457</v>
      </c>
      <c r="H125" s="526">
        <f t="shared" si="55"/>
        <v>306537.93629205786</v>
      </c>
      <c r="I125" s="577">
        <f t="shared" si="56"/>
        <v>306537.93629205786</v>
      </c>
      <c r="J125" s="514">
        <f t="shared" si="35"/>
        <v>0</v>
      </c>
      <c r="K125" s="514"/>
      <c r="L125" s="525"/>
      <c r="M125" s="514">
        <f t="shared" si="57"/>
        <v>0</v>
      </c>
      <c r="N125" s="525"/>
      <c r="O125" s="514">
        <f t="shared" si="36"/>
        <v>0</v>
      </c>
      <c r="P125" s="514">
        <f t="shared" si="37"/>
        <v>0</v>
      </c>
    </row>
    <row r="126" spans="2:16" ht="12.5">
      <c r="B126" s="195" t="str">
        <f t="shared" si="34"/>
        <v/>
      </c>
      <c r="C126" s="507">
        <f>IF(D93="","-",+C125+1)</f>
        <v>2040</v>
      </c>
      <c r="D126" s="374">
        <f>IF(F125+SUM(E$99:E125)=D$92,F125,D$92-SUM(E$99:E125))</f>
        <v>1640500.3157466003</v>
      </c>
      <c r="E126" s="522">
        <f t="shared" si="52"/>
        <v>98106.090909090912</v>
      </c>
      <c r="F126" s="523">
        <f t="shared" si="53"/>
        <v>1542394.2248375094</v>
      </c>
      <c r="G126" s="523">
        <f t="shared" si="54"/>
        <v>1591447.2702920549</v>
      </c>
      <c r="H126" s="526">
        <f t="shared" si="55"/>
        <v>294435.07287201553</v>
      </c>
      <c r="I126" s="577">
        <f t="shared" si="56"/>
        <v>294435.07287201553</v>
      </c>
      <c r="J126" s="514">
        <f t="shared" si="35"/>
        <v>0</v>
      </c>
      <c r="K126" s="514"/>
      <c r="L126" s="525"/>
      <c r="M126" s="514">
        <f t="shared" si="57"/>
        <v>0</v>
      </c>
      <c r="N126" s="525"/>
      <c r="O126" s="514">
        <f t="shared" si="36"/>
        <v>0</v>
      </c>
      <c r="P126" s="514">
        <f t="shared" si="37"/>
        <v>0</v>
      </c>
    </row>
    <row r="127" spans="2:16" ht="12.5">
      <c r="B127" s="195" t="str">
        <f t="shared" si="34"/>
        <v/>
      </c>
      <c r="C127" s="507">
        <f>IF(D93="","-",+C126+1)</f>
        <v>2041</v>
      </c>
      <c r="D127" s="374">
        <f>IF(F126+SUM(E$99:E126)=D$92,F126,D$92-SUM(E$99:E126))</f>
        <v>1542394.2248375094</v>
      </c>
      <c r="E127" s="522">
        <f t="shared" si="52"/>
        <v>98106.090909090912</v>
      </c>
      <c r="F127" s="523">
        <f t="shared" si="53"/>
        <v>1444288.1339284186</v>
      </c>
      <c r="G127" s="523">
        <f t="shared" si="54"/>
        <v>1493341.179382964</v>
      </c>
      <c r="H127" s="526">
        <f t="shared" si="55"/>
        <v>282332.20945197321</v>
      </c>
      <c r="I127" s="577">
        <f t="shared" si="56"/>
        <v>282332.20945197321</v>
      </c>
      <c r="J127" s="514">
        <f t="shared" si="35"/>
        <v>0</v>
      </c>
      <c r="K127" s="514"/>
      <c r="L127" s="525"/>
      <c r="M127" s="514">
        <f t="shared" si="57"/>
        <v>0</v>
      </c>
      <c r="N127" s="525"/>
      <c r="O127" s="514">
        <f t="shared" si="36"/>
        <v>0</v>
      </c>
      <c r="P127" s="514">
        <f t="shared" si="37"/>
        <v>0</v>
      </c>
    </row>
    <row r="128" spans="2:16" ht="12.5">
      <c r="B128" s="195" t="str">
        <f t="shared" si="34"/>
        <v/>
      </c>
      <c r="C128" s="507">
        <f>IF(D93="","-",+C127+1)</f>
        <v>2042</v>
      </c>
      <c r="D128" s="374">
        <f>IF(F127+SUM(E$99:E127)=D$92,F127,D$92-SUM(E$99:E127))</f>
        <v>1444288.1339284186</v>
      </c>
      <c r="E128" s="522">
        <f t="shared" si="52"/>
        <v>98106.090909090912</v>
      </c>
      <c r="F128" s="523">
        <f t="shared" si="53"/>
        <v>1346182.0430193278</v>
      </c>
      <c r="G128" s="523">
        <f t="shared" si="54"/>
        <v>1395235.0884738732</v>
      </c>
      <c r="H128" s="526">
        <f t="shared" si="55"/>
        <v>270229.34603193082</v>
      </c>
      <c r="I128" s="577">
        <f t="shared" si="56"/>
        <v>270229.34603193082</v>
      </c>
      <c r="J128" s="514">
        <f t="shared" si="35"/>
        <v>0</v>
      </c>
      <c r="K128" s="514"/>
      <c r="L128" s="525"/>
      <c r="M128" s="514">
        <f t="shared" si="57"/>
        <v>0</v>
      </c>
      <c r="N128" s="525"/>
      <c r="O128" s="514">
        <f t="shared" si="36"/>
        <v>0</v>
      </c>
      <c r="P128" s="514">
        <f t="shared" si="37"/>
        <v>0</v>
      </c>
    </row>
    <row r="129" spans="2:16" ht="12.5">
      <c r="B129" s="195" t="str">
        <f t="shared" si="34"/>
        <v/>
      </c>
      <c r="C129" s="507">
        <f>IF(D93="","-",+C128+1)</f>
        <v>2043</v>
      </c>
      <c r="D129" s="374">
        <f>IF(F128+SUM(E$99:E128)=D$92,F128,D$92-SUM(E$99:E128))</f>
        <v>1346182.0430193278</v>
      </c>
      <c r="E129" s="522">
        <f t="shared" si="52"/>
        <v>98106.090909090912</v>
      </c>
      <c r="F129" s="523">
        <f t="shared" si="53"/>
        <v>1248075.952110237</v>
      </c>
      <c r="G129" s="523">
        <f t="shared" si="54"/>
        <v>1297128.9975647824</v>
      </c>
      <c r="H129" s="526">
        <f t="shared" si="55"/>
        <v>258126.4826118885</v>
      </c>
      <c r="I129" s="577">
        <f t="shared" si="56"/>
        <v>258126.4826118885</v>
      </c>
      <c r="J129" s="514">
        <f t="shared" si="35"/>
        <v>0</v>
      </c>
      <c r="K129" s="514"/>
      <c r="L129" s="525"/>
      <c r="M129" s="514">
        <f t="shared" si="57"/>
        <v>0</v>
      </c>
      <c r="N129" s="525"/>
      <c r="O129" s="514">
        <f t="shared" si="36"/>
        <v>0</v>
      </c>
      <c r="P129" s="514">
        <f t="shared" si="37"/>
        <v>0</v>
      </c>
    </row>
    <row r="130" spans="2:16" ht="12.5">
      <c r="B130" s="195" t="str">
        <f t="shared" si="34"/>
        <v/>
      </c>
      <c r="C130" s="507">
        <f>IF(D93="","-",+C129+1)</f>
        <v>2044</v>
      </c>
      <c r="D130" s="374">
        <f>IF(F129+SUM(E$99:E129)=D$92,F129,D$92-SUM(E$99:E129))</f>
        <v>1248075.952110237</v>
      </c>
      <c r="E130" s="522">
        <f t="shared" si="52"/>
        <v>98106.090909090912</v>
      </c>
      <c r="F130" s="523">
        <f t="shared" si="53"/>
        <v>1149969.8612011462</v>
      </c>
      <c r="G130" s="523">
        <f t="shared" si="54"/>
        <v>1199022.9066556916</v>
      </c>
      <c r="H130" s="526">
        <f t="shared" si="55"/>
        <v>246023.61919184617</v>
      </c>
      <c r="I130" s="577">
        <f t="shared" si="56"/>
        <v>246023.61919184617</v>
      </c>
      <c r="J130" s="514">
        <f t="shared" si="35"/>
        <v>0</v>
      </c>
      <c r="K130" s="514"/>
      <c r="L130" s="525"/>
      <c r="M130" s="514">
        <f t="shared" si="57"/>
        <v>0</v>
      </c>
      <c r="N130" s="525"/>
      <c r="O130" s="514">
        <f t="shared" si="36"/>
        <v>0</v>
      </c>
      <c r="P130" s="514">
        <f t="shared" si="37"/>
        <v>0</v>
      </c>
    </row>
    <row r="131" spans="2:16" ht="12.5">
      <c r="B131" s="195" t="str">
        <f t="shared" si="34"/>
        <v/>
      </c>
      <c r="C131" s="507">
        <f>IF(D93="","-",+C130+1)</f>
        <v>2045</v>
      </c>
      <c r="D131" s="374">
        <f>IF(F130+SUM(E$99:E130)=D$92,F130,D$92-SUM(E$99:E130))</f>
        <v>1149969.8612011462</v>
      </c>
      <c r="E131" s="522">
        <f t="shared" si="52"/>
        <v>98106.090909090912</v>
      </c>
      <c r="F131" s="523">
        <f t="shared" si="53"/>
        <v>1051863.7702920553</v>
      </c>
      <c r="G131" s="523">
        <f t="shared" si="54"/>
        <v>1100916.8157466007</v>
      </c>
      <c r="H131" s="526">
        <f t="shared" si="55"/>
        <v>233920.75577180384</v>
      </c>
      <c r="I131" s="577">
        <f t="shared" si="56"/>
        <v>233920.75577180384</v>
      </c>
      <c r="J131" s="514">
        <f t="shared" si="35"/>
        <v>0</v>
      </c>
      <c r="K131" s="514"/>
      <c r="L131" s="525"/>
      <c r="M131" s="514">
        <f t="shared" ref="M131:M154" si="58">IF(L541&lt;&gt;0,+H541-L541,0)</f>
        <v>0</v>
      </c>
      <c r="N131" s="525"/>
      <c r="O131" s="514">
        <f t="shared" ref="O131:O154" si="59">IF(N541&lt;&gt;0,+I541-N541,0)</f>
        <v>0</v>
      </c>
      <c r="P131" s="514">
        <f t="shared" ref="P131:P154" si="60">+O541-M541</f>
        <v>0</v>
      </c>
    </row>
    <row r="132" spans="2:16" ht="12.5">
      <c r="B132" s="195" t="str">
        <f t="shared" si="34"/>
        <v/>
      </c>
      <c r="C132" s="507">
        <f>IF(D93="","-",+C131+1)</f>
        <v>2046</v>
      </c>
      <c r="D132" s="374">
        <f>IF(F131+SUM(E$99:E131)=D$92,F131,D$92-SUM(E$99:E131))</f>
        <v>1051863.7702920553</v>
      </c>
      <c r="E132" s="522">
        <f t="shared" si="52"/>
        <v>98106.090909090912</v>
      </c>
      <c r="F132" s="523">
        <f t="shared" si="53"/>
        <v>953757.67938296439</v>
      </c>
      <c r="G132" s="523">
        <f t="shared" si="54"/>
        <v>1002810.7248375099</v>
      </c>
      <c r="H132" s="526">
        <f t="shared" si="55"/>
        <v>221817.89235176152</v>
      </c>
      <c r="I132" s="577">
        <f t="shared" si="56"/>
        <v>221817.89235176152</v>
      </c>
      <c r="J132" s="514">
        <f t="shared" si="35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</row>
    <row r="133" spans="2:16" ht="12.5">
      <c r="B133" s="195" t="str">
        <f t="shared" si="34"/>
        <v/>
      </c>
      <c r="C133" s="507">
        <f>IF(D93="","-",+C132+1)</f>
        <v>2047</v>
      </c>
      <c r="D133" s="374">
        <f>IF(F132+SUM(E$99:E132)=D$92,F132,D$92-SUM(E$99:E132))</f>
        <v>953757.67938296439</v>
      </c>
      <c r="E133" s="522">
        <f t="shared" si="52"/>
        <v>98106.090909090912</v>
      </c>
      <c r="F133" s="523">
        <f t="shared" si="53"/>
        <v>855651.58847387345</v>
      </c>
      <c r="G133" s="523">
        <f t="shared" si="54"/>
        <v>904704.63392841886</v>
      </c>
      <c r="H133" s="526">
        <f t="shared" si="55"/>
        <v>209715.02893171913</v>
      </c>
      <c r="I133" s="577">
        <f t="shared" si="56"/>
        <v>209715.02893171913</v>
      </c>
      <c r="J133" s="514">
        <f t="shared" si="35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</row>
    <row r="134" spans="2:16" ht="12.5">
      <c r="B134" s="195" t="str">
        <f t="shared" si="34"/>
        <v/>
      </c>
      <c r="C134" s="507">
        <f>IF(D93="","-",+C133+1)</f>
        <v>2048</v>
      </c>
      <c r="D134" s="374">
        <f>IF(F133+SUM(E$99:E133)=D$92,F133,D$92-SUM(E$99:E133))</f>
        <v>855651.58847387345</v>
      </c>
      <c r="E134" s="522">
        <f t="shared" si="52"/>
        <v>98106.090909090912</v>
      </c>
      <c r="F134" s="523">
        <f t="shared" si="53"/>
        <v>757545.4975647825</v>
      </c>
      <c r="G134" s="523">
        <f t="shared" si="54"/>
        <v>806598.54301932803</v>
      </c>
      <c r="H134" s="526">
        <f t="shared" si="55"/>
        <v>197612.16551167681</v>
      </c>
      <c r="I134" s="577">
        <f t="shared" si="56"/>
        <v>197612.16551167681</v>
      </c>
      <c r="J134" s="514">
        <f t="shared" si="35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</row>
    <row r="135" spans="2:16" ht="12.5">
      <c r="B135" s="195" t="str">
        <f t="shared" si="34"/>
        <v/>
      </c>
      <c r="C135" s="507">
        <f>IF(D93="","-",+C134+1)</f>
        <v>2049</v>
      </c>
      <c r="D135" s="374">
        <f>IF(F134+SUM(E$99:E134)=D$92,F134,D$92-SUM(E$99:E134))</f>
        <v>757545.4975647825</v>
      </c>
      <c r="E135" s="522">
        <f t="shared" si="52"/>
        <v>98106.090909090912</v>
      </c>
      <c r="F135" s="523">
        <f t="shared" si="53"/>
        <v>659439.40665569156</v>
      </c>
      <c r="G135" s="523">
        <f t="shared" si="54"/>
        <v>708492.45211023698</v>
      </c>
      <c r="H135" s="526">
        <f t="shared" si="55"/>
        <v>185509.30209163445</v>
      </c>
      <c r="I135" s="577">
        <f t="shared" si="56"/>
        <v>185509.30209163445</v>
      </c>
      <c r="J135" s="514">
        <f t="shared" si="35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</row>
    <row r="136" spans="2:16" ht="12.5">
      <c r="B136" s="195" t="str">
        <f t="shared" si="34"/>
        <v/>
      </c>
      <c r="C136" s="507">
        <f>IF(D93="","-",+C135+1)</f>
        <v>2050</v>
      </c>
      <c r="D136" s="374">
        <f>IF(F135+SUM(E$99:E135)=D$92,F135,D$92-SUM(E$99:E135))</f>
        <v>659439.40665569156</v>
      </c>
      <c r="E136" s="522">
        <f t="shared" si="52"/>
        <v>98106.090909090912</v>
      </c>
      <c r="F136" s="523">
        <f t="shared" si="53"/>
        <v>561333.31574660062</v>
      </c>
      <c r="G136" s="523">
        <f t="shared" si="54"/>
        <v>610386.36120114615</v>
      </c>
      <c r="H136" s="526">
        <f t="shared" si="55"/>
        <v>173406.43867159213</v>
      </c>
      <c r="I136" s="577">
        <f t="shared" si="56"/>
        <v>173406.43867159213</v>
      </c>
      <c r="J136" s="514">
        <f t="shared" si="35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</row>
    <row r="137" spans="2:16" ht="12.5">
      <c r="B137" s="195" t="str">
        <f t="shared" si="34"/>
        <v/>
      </c>
      <c r="C137" s="507">
        <f>IF(D93="","-",+C136+1)</f>
        <v>2051</v>
      </c>
      <c r="D137" s="374">
        <f>IF(F136+SUM(E$99:E136)=D$92,F136,D$92-SUM(E$99:E136))</f>
        <v>561333.31574660062</v>
      </c>
      <c r="E137" s="522">
        <f t="shared" si="52"/>
        <v>98106.090909090912</v>
      </c>
      <c r="F137" s="523">
        <f t="shared" si="53"/>
        <v>463227.22483750968</v>
      </c>
      <c r="G137" s="523">
        <f t="shared" si="54"/>
        <v>512280.27029205515</v>
      </c>
      <c r="H137" s="526">
        <f t="shared" si="55"/>
        <v>161303.57525154977</v>
      </c>
      <c r="I137" s="577">
        <f t="shared" si="56"/>
        <v>161303.57525154977</v>
      </c>
      <c r="J137" s="514">
        <f t="shared" si="35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</row>
    <row r="138" spans="2:16" ht="12.5">
      <c r="B138" s="195" t="str">
        <f t="shared" si="34"/>
        <v/>
      </c>
      <c r="C138" s="507">
        <f>IF(D93="","-",+C137+1)</f>
        <v>2052</v>
      </c>
      <c r="D138" s="374">
        <f>IF(F137+SUM(E$99:E137)=D$92,F137,D$92-SUM(E$99:E137))</f>
        <v>463227.22483750968</v>
      </c>
      <c r="E138" s="522">
        <f t="shared" si="52"/>
        <v>98106.090909090912</v>
      </c>
      <c r="F138" s="523">
        <f t="shared" si="53"/>
        <v>365121.13392841874</v>
      </c>
      <c r="G138" s="523">
        <f t="shared" si="54"/>
        <v>414174.17938296421</v>
      </c>
      <c r="H138" s="526">
        <f t="shared" si="55"/>
        <v>149200.71183150742</v>
      </c>
      <c r="I138" s="577">
        <f t="shared" si="56"/>
        <v>149200.71183150742</v>
      </c>
      <c r="J138" s="514">
        <f t="shared" si="35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</row>
    <row r="139" spans="2:16" ht="12.5">
      <c r="B139" s="195" t="str">
        <f t="shared" si="34"/>
        <v/>
      </c>
      <c r="C139" s="507">
        <f>IF(D93="","-",+C138+1)</f>
        <v>2053</v>
      </c>
      <c r="D139" s="374">
        <f>IF(F138+SUM(E$99:E138)=D$92,F138,D$92-SUM(E$99:E138))</f>
        <v>365121.13392841874</v>
      </c>
      <c r="E139" s="522">
        <f t="shared" si="52"/>
        <v>98106.090909090912</v>
      </c>
      <c r="F139" s="523">
        <f t="shared" si="53"/>
        <v>267015.0430193278</v>
      </c>
      <c r="G139" s="523">
        <f t="shared" si="54"/>
        <v>316068.08847387327</v>
      </c>
      <c r="H139" s="526">
        <f t="shared" si="55"/>
        <v>137097.84841146506</v>
      </c>
      <c r="I139" s="577">
        <f t="shared" si="56"/>
        <v>137097.84841146506</v>
      </c>
      <c r="J139" s="514">
        <f t="shared" si="35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</row>
    <row r="140" spans="2:16" ht="12.5">
      <c r="B140" s="195" t="str">
        <f t="shared" si="34"/>
        <v/>
      </c>
      <c r="C140" s="507">
        <f>IF(D93="","-",+C139+1)</f>
        <v>2054</v>
      </c>
      <c r="D140" s="374">
        <f>IF(F139+SUM(E$99:E139)=D$92,F139,D$92-SUM(E$99:E139))</f>
        <v>267015.0430193278</v>
      </c>
      <c r="E140" s="522">
        <f t="shared" si="52"/>
        <v>98106.090909090912</v>
      </c>
      <c r="F140" s="523">
        <f t="shared" si="53"/>
        <v>168908.95211023689</v>
      </c>
      <c r="G140" s="523">
        <f t="shared" si="54"/>
        <v>217961.99756478233</v>
      </c>
      <c r="H140" s="526">
        <f t="shared" si="55"/>
        <v>124994.98499142274</v>
      </c>
      <c r="I140" s="577">
        <f t="shared" si="56"/>
        <v>124994.98499142274</v>
      </c>
      <c r="J140" s="514">
        <f t="shared" si="35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</row>
    <row r="141" spans="2:16" ht="12.5">
      <c r="B141" s="195" t="str">
        <f t="shared" si="34"/>
        <v/>
      </c>
      <c r="C141" s="507">
        <f>IF(D93="","-",+C140+1)</f>
        <v>2055</v>
      </c>
      <c r="D141" s="374">
        <f>IF(F140+SUM(E$99:E140)=D$92,F140,D$92-SUM(E$99:E140))</f>
        <v>168908.95211023689</v>
      </c>
      <c r="E141" s="522">
        <f t="shared" si="52"/>
        <v>98106.090909090912</v>
      </c>
      <c r="F141" s="523">
        <f t="shared" si="53"/>
        <v>70802.861201145977</v>
      </c>
      <c r="G141" s="523">
        <f t="shared" si="54"/>
        <v>119855.90665569143</v>
      </c>
      <c r="H141" s="526">
        <f t="shared" si="55"/>
        <v>112892.12157138038</v>
      </c>
      <c r="I141" s="577">
        <f t="shared" si="56"/>
        <v>112892.12157138038</v>
      </c>
      <c r="J141" s="514">
        <f t="shared" si="35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</row>
    <row r="142" spans="2:16" ht="12.5">
      <c r="B142" s="195" t="str">
        <f t="shared" si="34"/>
        <v/>
      </c>
      <c r="C142" s="507">
        <f>IF(D93="","-",+C141+1)</f>
        <v>2056</v>
      </c>
      <c r="D142" s="374">
        <f>IF(F141+SUM(E$99:E141)=D$92,F141,D$92-SUM(E$99:E141))</f>
        <v>70802.861201145977</v>
      </c>
      <c r="E142" s="522">
        <f t="shared" si="52"/>
        <v>70802.861201145977</v>
      </c>
      <c r="F142" s="523">
        <f t="shared" si="53"/>
        <v>0</v>
      </c>
      <c r="G142" s="523">
        <f t="shared" si="54"/>
        <v>35401.430600572989</v>
      </c>
      <c r="H142" s="526">
        <f t="shared" si="55"/>
        <v>75170.160677280131</v>
      </c>
      <c r="I142" s="577">
        <f t="shared" si="56"/>
        <v>75170.160677280131</v>
      </c>
      <c r="J142" s="514">
        <f t="shared" si="35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</row>
    <row r="143" spans="2:16" ht="12.5">
      <c r="B143" s="195" t="str">
        <f t="shared" si="34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52"/>
        <v>0</v>
      </c>
      <c r="F143" s="523">
        <f t="shared" si="53"/>
        <v>0</v>
      </c>
      <c r="G143" s="523">
        <f t="shared" si="54"/>
        <v>0</v>
      </c>
      <c r="H143" s="526">
        <f t="shared" si="55"/>
        <v>0</v>
      </c>
      <c r="I143" s="577">
        <f t="shared" si="56"/>
        <v>0</v>
      </c>
      <c r="J143" s="514">
        <f t="shared" si="35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</row>
    <row r="144" spans="2:16" ht="12.5">
      <c r="B144" s="195" t="str">
        <f t="shared" si="34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52"/>
        <v>0</v>
      </c>
      <c r="F144" s="523">
        <f t="shared" si="53"/>
        <v>0</v>
      </c>
      <c r="G144" s="523">
        <f t="shared" si="54"/>
        <v>0</v>
      </c>
      <c r="H144" s="526">
        <f t="shared" si="55"/>
        <v>0</v>
      </c>
      <c r="I144" s="577">
        <f t="shared" si="56"/>
        <v>0</v>
      </c>
      <c r="J144" s="514">
        <f t="shared" si="35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</row>
    <row r="145" spans="2:16" ht="12.5">
      <c r="B145" s="195" t="str">
        <f t="shared" si="34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52"/>
        <v>0</v>
      </c>
      <c r="F145" s="523">
        <f t="shared" si="53"/>
        <v>0</v>
      </c>
      <c r="G145" s="523">
        <f t="shared" si="54"/>
        <v>0</v>
      </c>
      <c r="H145" s="526">
        <f t="shared" si="55"/>
        <v>0</v>
      </c>
      <c r="I145" s="577">
        <f t="shared" si="56"/>
        <v>0</v>
      </c>
      <c r="J145" s="514">
        <f t="shared" si="35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</row>
    <row r="146" spans="2:16" ht="12.5">
      <c r="B146" s="195" t="str">
        <f t="shared" si="34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52"/>
        <v>0</v>
      </c>
      <c r="F146" s="523">
        <f t="shared" si="53"/>
        <v>0</v>
      </c>
      <c r="G146" s="523">
        <f t="shared" si="54"/>
        <v>0</v>
      </c>
      <c r="H146" s="526">
        <f t="shared" si="55"/>
        <v>0</v>
      </c>
      <c r="I146" s="577">
        <f t="shared" si="56"/>
        <v>0</v>
      </c>
      <c r="J146" s="514">
        <f t="shared" si="35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</row>
    <row r="147" spans="2:16" ht="12.5">
      <c r="B147" s="195" t="str">
        <f t="shared" si="34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52"/>
        <v>0</v>
      </c>
      <c r="F147" s="523">
        <f t="shared" si="53"/>
        <v>0</v>
      </c>
      <c r="G147" s="523">
        <f t="shared" si="54"/>
        <v>0</v>
      </c>
      <c r="H147" s="526">
        <f t="shared" si="55"/>
        <v>0</v>
      </c>
      <c r="I147" s="577">
        <f t="shared" si="56"/>
        <v>0</v>
      </c>
      <c r="J147" s="514">
        <f t="shared" si="35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</row>
    <row r="148" spans="2:16" ht="12.5">
      <c r="B148" s="195" t="str">
        <f t="shared" si="34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52"/>
        <v>0</v>
      </c>
      <c r="F148" s="523">
        <f t="shared" si="53"/>
        <v>0</v>
      </c>
      <c r="G148" s="523">
        <f t="shared" si="54"/>
        <v>0</v>
      </c>
      <c r="H148" s="526">
        <f t="shared" si="55"/>
        <v>0</v>
      </c>
      <c r="I148" s="577">
        <f t="shared" si="56"/>
        <v>0</v>
      </c>
      <c r="J148" s="514">
        <f t="shared" si="35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</row>
    <row r="149" spans="2:16" ht="12.5">
      <c r="B149" s="195" t="str">
        <f t="shared" si="34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52"/>
        <v>0</v>
      </c>
      <c r="F149" s="523">
        <f t="shared" si="53"/>
        <v>0</v>
      </c>
      <c r="G149" s="523">
        <f t="shared" si="54"/>
        <v>0</v>
      </c>
      <c r="H149" s="526">
        <f t="shared" si="55"/>
        <v>0</v>
      </c>
      <c r="I149" s="577">
        <f t="shared" si="56"/>
        <v>0</v>
      </c>
      <c r="J149" s="514">
        <f t="shared" si="35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</row>
    <row r="150" spans="2:16" ht="12.5">
      <c r="B150" s="195" t="str">
        <f t="shared" si="34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52"/>
        <v>0</v>
      </c>
      <c r="F150" s="523">
        <f t="shared" si="53"/>
        <v>0</v>
      </c>
      <c r="G150" s="523">
        <f t="shared" si="54"/>
        <v>0</v>
      </c>
      <c r="H150" s="526">
        <f t="shared" si="55"/>
        <v>0</v>
      </c>
      <c r="I150" s="577">
        <f t="shared" si="56"/>
        <v>0</v>
      </c>
      <c r="J150" s="514">
        <f t="shared" si="35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</row>
    <row r="151" spans="2:16" ht="12.5">
      <c r="B151" s="195" t="str">
        <f t="shared" si="34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52"/>
        <v>0</v>
      </c>
      <c r="F151" s="523">
        <f t="shared" si="53"/>
        <v>0</v>
      </c>
      <c r="G151" s="523">
        <f t="shared" si="54"/>
        <v>0</v>
      </c>
      <c r="H151" s="526">
        <f t="shared" si="55"/>
        <v>0</v>
      </c>
      <c r="I151" s="577">
        <f t="shared" si="56"/>
        <v>0</v>
      </c>
      <c r="J151" s="514">
        <f t="shared" si="35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</row>
    <row r="152" spans="2:16" ht="12.5">
      <c r="B152" s="195" t="str">
        <f t="shared" si="34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52"/>
        <v>0</v>
      </c>
      <c r="F152" s="523">
        <f t="shared" si="53"/>
        <v>0</v>
      </c>
      <c r="G152" s="523">
        <f t="shared" si="54"/>
        <v>0</v>
      </c>
      <c r="H152" s="526">
        <f t="shared" si="55"/>
        <v>0</v>
      </c>
      <c r="I152" s="577">
        <f t="shared" si="56"/>
        <v>0</v>
      </c>
      <c r="J152" s="514">
        <f t="shared" si="35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</row>
    <row r="153" spans="2:16" ht="12.5">
      <c r="B153" s="195" t="str">
        <f t="shared" si="34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52"/>
        <v>0</v>
      </c>
      <c r="F153" s="523">
        <f t="shared" si="53"/>
        <v>0</v>
      </c>
      <c r="G153" s="523">
        <f t="shared" si="54"/>
        <v>0</v>
      </c>
      <c r="H153" s="526">
        <f t="shared" si="55"/>
        <v>0</v>
      </c>
      <c r="I153" s="577">
        <f t="shared" si="56"/>
        <v>0</v>
      </c>
      <c r="J153" s="514">
        <f t="shared" si="35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</row>
    <row r="154" spans="2:16" ht="13" thickBot="1">
      <c r="B154" s="195" t="str">
        <f t="shared" si="34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52"/>
        <v>0</v>
      </c>
      <c r="F154" s="523">
        <f t="shared" si="53"/>
        <v>0</v>
      </c>
      <c r="G154" s="523">
        <f t="shared" si="54"/>
        <v>0</v>
      </c>
      <c r="H154" s="526">
        <f t="shared" si="55"/>
        <v>0</v>
      </c>
      <c r="I154" s="577">
        <f t="shared" si="56"/>
        <v>0</v>
      </c>
      <c r="J154" s="514">
        <f t="shared" si="35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</row>
    <row r="155" spans="2:16" ht="12.5">
      <c r="C155" s="374" t="s">
        <v>78</v>
      </c>
      <c r="D155" s="375"/>
      <c r="E155" s="375">
        <f>SUM(E99:E154)</f>
        <v>4316667.9999999981</v>
      </c>
      <c r="F155" s="375"/>
      <c r="G155" s="375"/>
      <c r="H155" s="375">
        <f>SUM(H99:H154)</f>
        <v>15528504.290425688</v>
      </c>
      <c r="I155" s="375">
        <f>SUM(I99:I154)</f>
        <v>15528504.290425688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7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1179890.6200067406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1179890.6200067406</v>
      </c>
      <c r="O6" s="269"/>
      <c r="P6" s="269"/>
    </row>
    <row r="7" spans="1:16" ht="13.5" thickBot="1">
      <c r="C7" s="467" t="s">
        <v>48</v>
      </c>
      <c r="D7" s="624" t="s">
        <v>313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312</v>
      </c>
      <c r="E9" s="637" t="s">
        <v>328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7638367.2878751047</v>
      </c>
      <c r="E26" s="630">
        <v>229453.26190476189</v>
      </c>
      <c r="F26" s="629">
        <v>7408914.0259703426</v>
      </c>
      <c r="G26" s="630">
        <v>1179890.6200067406</v>
      </c>
      <c r="H26" s="639">
        <v>1179890.6200067406</v>
      </c>
      <c r="I26" s="511">
        <f t="shared" si="4"/>
        <v>0</v>
      </c>
      <c r="J26" s="511"/>
      <c r="K26" s="518">
        <f t="shared" ref="K26" si="16">G26</f>
        <v>1179890.6200067406</v>
      </c>
      <c r="L26" s="519">
        <f t="shared" ref="L26" si="17">IF(K26&lt;&gt;0,+G26-K26,0)</f>
        <v>0</v>
      </c>
      <c r="M26" s="518">
        <f t="shared" ref="M26" si="18">H26</f>
        <v>1179890.6200067406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7408914.0259703426</v>
      </c>
      <c r="E27" s="522">
        <f t="shared" ref="E27:E72" si="19">IF(+$I$14&lt;F26,$I$14,D27)</f>
        <v>229453.26190476189</v>
      </c>
      <c r="F27" s="523">
        <f t="shared" ref="F27:F72" si="20">+D27-E27</f>
        <v>7179460.7640655804</v>
      </c>
      <c r="G27" s="524">
        <f t="shared" ref="G27:G51" si="21">+I$12*((D27+F27)/2)+E27</f>
        <v>1049641.5760334325</v>
      </c>
      <c r="H27" s="491">
        <f t="shared" ref="H27:H51" si="22">+I$13*((D27+F27)/2)+E27</f>
        <v>1049641.5760334325</v>
      </c>
      <c r="I27" s="511">
        <f t="shared" si="4"/>
        <v>0</v>
      </c>
      <c r="J27" s="511"/>
      <c r="K27" s="525"/>
      <c r="L27" s="514">
        <f t="shared" ref="L27:L72" si="23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si="19"/>
        <v>229453.26190476189</v>
      </c>
      <c r="F28" s="523">
        <f t="shared" si="20"/>
        <v>6950007.5021608183</v>
      </c>
      <c r="G28" s="524">
        <f t="shared" si="21"/>
        <v>1023840.911221677</v>
      </c>
      <c r="H28" s="491">
        <f t="shared" si="22"/>
        <v>1023840.911221677</v>
      </c>
      <c r="I28" s="511">
        <f t="shared" si="4"/>
        <v>0</v>
      </c>
      <c r="J28" s="511"/>
      <c r="K28" s="525"/>
      <c r="L28" s="514">
        <f t="shared" si="23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6950007.5021608183</v>
      </c>
      <c r="E29" s="522">
        <f t="shared" si="19"/>
        <v>229453.26190476189</v>
      </c>
      <c r="F29" s="523">
        <f t="shared" si="20"/>
        <v>6720554.2402560562</v>
      </c>
      <c r="G29" s="524">
        <f t="shared" si="21"/>
        <v>998040.24640992132</v>
      </c>
      <c r="H29" s="491">
        <f t="shared" si="22"/>
        <v>998040.24640992132</v>
      </c>
      <c r="I29" s="511">
        <f t="shared" si="4"/>
        <v>0</v>
      </c>
      <c r="J29" s="511"/>
      <c r="K29" s="525"/>
      <c r="L29" s="514">
        <f t="shared" si="23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6720554.2402560562</v>
      </c>
      <c r="E30" s="522">
        <f t="shared" si="19"/>
        <v>229453.26190476189</v>
      </c>
      <c r="F30" s="523">
        <f t="shared" si="20"/>
        <v>6491100.9783512941</v>
      </c>
      <c r="G30" s="524">
        <f t="shared" si="21"/>
        <v>972239.58159816579</v>
      </c>
      <c r="H30" s="491">
        <f t="shared" si="22"/>
        <v>972239.58159816579</v>
      </c>
      <c r="I30" s="511">
        <f t="shared" si="4"/>
        <v>0</v>
      </c>
      <c r="J30" s="511"/>
      <c r="K30" s="525"/>
      <c r="L30" s="514">
        <f t="shared" si="23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6491100.9783512941</v>
      </c>
      <c r="E31" s="522">
        <f t="shared" si="19"/>
        <v>229453.26190476189</v>
      </c>
      <c r="F31" s="523">
        <f t="shared" si="20"/>
        <v>6261647.7164465319</v>
      </c>
      <c r="G31" s="524">
        <f t="shared" si="21"/>
        <v>946438.91678641015</v>
      </c>
      <c r="H31" s="491">
        <f t="shared" si="22"/>
        <v>946438.91678641015</v>
      </c>
      <c r="I31" s="511">
        <f t="shared" si="4"/>
        <v>0</v>
      </c>
      <c r="J31" s="511"/>
      <c r="K31" s="525"/>
      <c r="L31" s="514">
        <f t="shared" si="23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6261647.7164465319</v>
      </c>
      <c r="E32" s="522">
        <f t="shared" si="19"/>
        <v>229453.26190476189</v>
      </c>
      <c r="F32" s="523">
        <f t="shared" si="20"/>
        <v>6032194.4545417698</v>
      </c>
      <c r="G32" s="524">
        <f t="shared" si="21"/>
        <v>920638.25197465462</v>
      </c>
      <c r="H32" s="491">
        <f t="shared" si="22"/>
        <v>920638.25197465462</v>
      </c>
      <c r="I32" s="511">
        <f t="shared" si="4"/>
        <v>0</v>
      </c>
      <c r="J32" s="511"/>
      <c r="K32" s="525"/>
      <c r="L32" s="514">
        <f t="shared" si="23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6032194.4545417698</v>
      </c>
      <c r="E33" s="522">
        <f t="shared" si="19"/>
        <v>229453.26190476189</v>
      </c>
      <c r="F33" s="523">
        <f t="shared" si="20"/>
        <v>5802741.1926370077</v>
      </c>
      <c r="G33" s="524">
        <f t="shared" si="21"/>
        <v>894837.58716289885</v>
      </c>
      <c r="H33" s="491">
        <f t="shared" si="22"/>
        <v>894837.58716289885</v>
      </c>
      <c r="I33" s="511">
        <f t="shared" si="4"/>
        <v>0</v>
      </c>
      <c r="J33" s="511"/>
      <c r="K33" s="525"/>
      <c r="L33" s="514">
        <f t="shared" si="23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5802741.1926370077</v>
      </c>
      <c r="E34" s="522">
        <f t="shared" si="19"/>
        <v>229453.26190476189</v>
      </c>
      <c r="F34" s="523">
        <f t="shared" si="20"/>
        <v>5573287.9307322456</v>
      </c>
      <c r="G34" s="524">
        <f t="shared" si="21"/>
        <v>869036.92235114344</v>
      </c>
      <c r="H34" s="491">
        <f t="shared" si="22"/>
        <v>869036.92235114344</v>
      </c>
      <c r="I34" s="511">
        <f t="shared" si="4"/>
        <v>0</v>
      </c>
      <c r="J34" s="511"/>
      <c r="K34" s="525"/>
      <c r="L34" s="514">
        <f t="shared" si="23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5573287.9307322456</v>
      </c>
      <c r="E35" s="522">
        <f t="shared" si="19"/>
        <v>229453.26190476189</v>
      </c>
      <c r="F35" s="523">
        <f t="shared" si="20"/>
        <v>5343834.6688274834</v>
      </c>
      <c r="G35" s="524">
        <f t="shared" si="21"/>
        <v>843236.25753938768</v>
      </c>
      <c r="H35" s="491">
        <f t="shared" si="22"/>
        <v>843236.25753938768</v>
      </c>
      <c r="I35" s="511">
        <f t="shared" si="4"/>
        <v>0</v>
      </c>
      <c r="J35" s="511"/>
      <c r="K35" s="525"/>
      <c r="L35" s="514">
        <f t="shared" si="23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5343834.6688274834</v>
      </c>
      <c r="E36" s="522">
        <f t="shared" si="19"/>
        <v>229453.26190476189</v>
      </c>
      <c r="F36" s="523">
        <f t="shared" si="20"/>
        <v>5114381.4069227213</v>
      </c>
      <c r="G36" s="524">
        <f t="shared" si="21"/>
        <v>817435.59272763215</v>
      </c>
      <c r="H36" s="491">
        <f t="shared" si="22"/>
        <v>817435.59272763215</v>
      </c>
      <c r="I36" s="511">
        <f t="shared" si="4"/>
        <v>0</v>
      </c>
      <c r="J36" s="511"/>
      <c r="K36" s="525"/>
      <c r="L36" s="514">
        <f t="shared" si="23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5114381.4069227213</v>
      </c>
      <c r="E37" s="522">
        <f t="shared" si="19"/>
        <v>229453.26190476189</v>
      </c>
      <c r="F37" s="523">
        <f t="shared" si="20"/>
        <v>4884928.1450179592</v>
      </c>
      <c r="G37" s="524">
        <f t="shared" si="21"/>
        <v>791634.9279158765</v>
      </c>
      <c r="H37" s="491">
        <f t="shared" si="22"/>
        <v>791634.9279158765</v>
      </c>
      <c r="I37" s="511">
        <f t="shared" si="4"/>
        <v>0</v>
      </c>
      <c r="J37" s="511"/>
      <c r="K37" s="525"/>
      <c r="L37" s="514">
        <f t="shared" si="23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4884928.1450179592</v>
      </c>
      <c r="E38" s="522">
        <f t="shared" si="19"/>
        <v>229453.26190476189</v>
      </c>
      <c r="F38" s="523">
        <f t="shared" si="20"/>
        <v>4655474.8831131971</v>
      </c>
      <c r="G38" s="524">
        <f t="shared" si="21"/>
        <v>765834.26310412097</v>
      </c>
      <c r="H38" s="491">
        <f t="shared" si="22"/>
        <v>765834.26310412097</v>
      </c>
      <c r="I38" s="511">
        <f t="shared" si="4"/>
        <v>0</v>
      </c>
      <c r="J38" s="511"/>
      <c r="K38" s="525"/>
      <c r="L38" s="514">
        <f t="shared" si="23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4655474.8831131971</v>
      </c>
      <c r="E39" s="522">
        <f t="shared" si="19"/>
        <v>229453.26190476189</v>
      </c>
      <c r="F39" s="523">
        <f t="shared" si="20"/>
        <v>4426021.6212084349</v>
      </c>
      <c r="G39" s="524">
        <f t="shared" si="21"/>
        <v>740033.5982923652</v>
      </c>
      <c r="H39" s="491">
        <f t="shared" si="22"/>
        <v>740033.5982923652</v>
      </c>
      <c r="I39" s="511">
        <f t="shared" si="4"/>
        <v>0</v>
      </c>
      <c r="J39" s="511"/>
      <c r="K39" s="525"/>
      <c r="L39" s="514">
        <f t="shared" si="23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4426021.6212084349</v>
      </c>
      <c r="E40" s="522">
        <f t="shared" si="19"/>
        <v>229453.26190476189</v>
      </c>
      <c r="F40" s="523">
        <f t="shared" si="20"/>
        <v>4196568.3593036728</v>
      </c>
      <c r="G40" s="524">
        <f t="shared" si="21"/>
        <v>714232.93348060979</v>
      </c>
      <c r="H40" s="491">
        <f t="shared" si="22"/>
        <v>714232.93348060979</v>
      </c>
      <c r="I40" s="511">
        <f t="shared" si="4"/>
        <v>0</v>
      </c>
      <c r="J40" s="511"/>
      <c r="K40" s="525"/>
      <c r="L40" s="514">
        <f t="shared" si="23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4196568.3593036728</v>
      </c>
      <c r="E41" s="522">
        <f t="shared" si="19"/>
        <v>229453.26190476189</v>
      </c>
      <c r="F41" s="523">
        <f t="shared" si="20"/>
        <v>3967115.0973989107</v>
      </c>
      <c r="G41" s="524">
        <f t="shared" si="21"/>
        <v>688432.26866885414</v>
      </c>
      <c r="H41" s="491">
        <f t="shared" si="22"/>
        <v>688432.26866885414</v>
      </c>
      <c r="I41" s="511">
        <f t="shared" si="4"/>
        <v>0</v>
      </c>
      <c r="J41" s="511"/>
      <c r="K41" s="525"/>
      <c r="L41" s="514">
        <f t="shared" si="23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3967115.0973989107</v>
      </c>
      <c r="E42" s="522">
        <f t="shared" si="19"/>
        <v>229453.26190476189</v>
      </c>
      <c r="F42" s="523">
        <f t="shared" si="20"/>
        <v>3737661.8354941485</v>
      </c>
      <c r="G42" s="524">
        <f t="shared" si="21"/>
        <v>662631.60385709861</v>
      </c>
      <c r="H42" s="491">
        <f t="shared" si="22"/>
        <v>662631.60385709861</v>
      </c>
      <c r="I42" s="511">
        <f t="shared" si="4"/>
        <v>0</v>
      </c>
      <c r="J42" s="511"/>
      <c r="K42" s="525"/>
      <c r="L42" s="514">
        <f t="shared" si="23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3737661.8354941485</v>
      </c>
      <c r="E43" s="522">
        <f t="shared" si="19"/>
        <v>229453.26190476189</v>
      </c>
      <c r="F43" s="523">
        <f t="shared" si="20"/>
        <v>3508208.5735893864</v>
      </c>
      <c r="G43" s="524">
        <f t="shared" si="21"/>
        <v>636830.93904534285</v>
      </c>
      <c r="H43" s="491">
        <f t="shared" si="22"/>
        <v>636830.93904534285</v>
      </c>
      <c r="I43" s="511">
        <f t="shared" si="4"/>
        <v>0</v>
      </c>
      <c r="J43" s="511"/>
      <c r="K43" s="525"/>
      <c r="L43" s="514">
        <f t="shared" si="23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3508208.5735893864</v>
      </c>
      <c r="E44" s="522">
        <f t="shared" si="19"/>
        <v>229453.26190476189</v>
      </c>
      <c r="F44" s="523">
        <f t="shared" si="20"/>
        <v>3278755.3116846243</v>
      </c>
      <c r="G44" s="524">
        <f t="shared" si="21"/>
        <v>611030.27423358732</v>
      </c>
      <c r="H44" s="491">
        <f t="shared" si="22"/>
        <v>611030.27423358732</v>
      </c>
      <c r="I44" s="511">
        <f t="shared" si="4"/>
        <v>0</v>
      </c>
      <c r="J44" s="511"/>
      <c r="K44" s="525"/>
      <c r="L44" s="514">
        <f t="shared" si="23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3278755.3116846243</v>
      </c>
      <c r="E45" s="522">
        <f t="shared" si="19"/>
        <v>229453.26190476189</v>
      </c>
      <c r="F45" s="523">
        <f t="shared" si="20"/>
        <v>3049302.0497798622</v>
      </c>
      <c r="G45" s="524">
        <f t="shared" si="21"/>
        <v>585229.60942183179</v>
      </c>
      <c r="H45" s="491">
        <f t="shared" si="22"/>
        <v>585229.60942183179</v>
      </c>
      <c r="I45" s="511">
        <f t="shared" si="4"/>
        <v>0</v>
      </c>
      <c r="J45" s="511"/>
      <c r="K45" s="525"/>
      <c r="L45" s="514">
        <f t="shared" si="23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3049302.0497798622</v>
      </c>
      <c r="E46" s="522">
        <f t="shared" si="19"/>
        <v>229453.26190476189</v>
      </c>
      <c r="F46" s="523">
        <f t="shared" si="20"/>
        <v>2819848.7878751</v>
      </c>
      <c r="G46" s="524">
        <f t="shared" si="21"/>
        <v>559428.94461007614</v>
      </c>
      <c r="H46" s="491">
        <f t="shared" si="22"/>
        <v>559428.94461007614</v>
      </c>
      <c r="I46" s="511">
        <f t="shared" si="4"/>
        <v>0</v>
      </c>
      <c r="J46" s="511"/>
      <c r="K46" s="525"/>
      <c r="L46" s="514">
        <f t="shared" si="23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2819848.7878751</v>
      </c>
      <c r="E47" s="522">
        <f t="shared" si="19"/>
        <v>229453.26190476189</v>
      </c>
      <c r="F47" s="523">
        <f t="shared" si="20"/>
        <v>2590395.5259703379</v>
      </c>
      <c r="G47" s="524">
        <f t="shared" si="21"/>
        <v>533628.27979832049</v>
      </c>
      <c r="H47" s="491">
        <f t="shared" si="22"/>
        <v>533628.27979832049</v>
      </c>
      <c r="I47" s="511">
        <f t="shared" si="4"/>
        <v>0</v>
      </c>
      <c r="J47" s="511"/>
      <c r="K47" s="525"/>
      <c r="L47" s="514">
        <f t="shared" si="23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2590395.5259703379</v>
      </c>
      <c r="E48" s="522">
        <f t="shared" si="19"/>
        <v>229453.26190476189</v>
      </c>
      <c r="F48" s="523">
        <f t="shared" si="20"/>
        <v>2360942.2640655758</v>
      </c>
      <c r="G48" s="524">
        <f t="shared" si="21"/>
        <v>507827.61498656491</v>
      </c>
      <c r="H48" s="491">
        <f t="shared" si="22"/>
        <v>507827.61498656491</v>
      </c>
      <c r="I48" s="511">
        <f t="shared" si="4"/>
        <v>0</v>
      </c>
      <c r="J48" s="511"/>
      <c r="K48" s="525"/>
      <c r="L48" s="514">
        <f t="shared" si="23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2360942.2640655758</v>
      </c>
      <c r="E49" s="522">
        <f t="shared" si="19"/>
        <v>229453.26190476189</v>
      </c>
      <c r="F49" s="523">
        <f t="shared" si="20"/>
        <v>2131489.0021608137</v>
      </c>
      <c r="G49" s="524">
        <f t="shared" si="21"/>
        <v>482026.95017480932</v>
      </c>
      <c r="H49" s="491">
        <f t="shared" si="22"/>
        <v>482026.95017480932</v>
      </c>
      <c r="I49" s="511">
        <f t="shared" si="4"/>
        <v>0</v>
      </c>
      <c r="J49" s="511"/>
      <c r="K49" s="525"/>
      <c r="L49" s="514">
        <f t="shared" si="23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2131489.0021608137</v>
      </c>
      <c r="E50" s="522">
        <f t="shared" si="19"/>
        <v>229453.26190476189</v>
      </c>
      <c r="F50" s="523">
        <f t="shared" si="20"/>
        <v>1902035.7402560518</v>
      </c>
      <c r="G50" s="524">
        <f t="shared" si="21"/>
        <v>456226.28536305367</v>
      </c>
      <c r="H50" s="491">
        <f t="shared" si="22"/>
        <v>456226.28536305367</v>
      </c>
      <c r="I50" s="511">
        <f t="shared" si="4"/>
        <v>0</v>
      </c>
      <c r="J50" s="511"/>
      <c r="K50" s="525"/>
      <c r="L50" s="514">
        <f t="shared" si="23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1902035.7402560518</v>
      </c>
      <c r="E51" s="522">
        <f t="shared" si="19"/>
        <v>229453.26190476189</v>
      </c>
      <c r="F51" s="523">
        <f t="shared" si="20"/>
        <v>1672582.4783512899</v>
      </c>
      <c r="G51" s="524">
        <f t="shared" si="21"/>
        <v>430425.62055129814</v>
      </c>
      <c r="H51" s="491">
        <f t="shared" si="22"/>
        <v>430425.62055129814</v>
      </c>
      <c r="I51" s="511">
        <f t="shared" si="4"/>
        <v>0</v>
      </c>
      <c r="J51" s="511"/>
      <c r="K51" s="525"/>
      <c r="L51" s="514">
        <f t="shared" si="23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1672582.4783512899</v>
      </c>
      <c r="E52" s="522">
        <f t="shared" si="19"/>
        <v>229453.26190476189</v>
      </c>
      <c r="F52" s="523">
        <f t="shared" si="20"/>
        <v>1443129.216446528</v>
      </c>
      <c r="G52" s="524">
        <f t="shared" ref="G52:G72" si="24">+I$12*((D52+F52)/2)+E52</f>
        <v>404624.95573954255</v>
      </c>
      <c r="H52" s="491">
        <f t="shared" ref="H52:H72" si="25">+I$13*((D52+F52)/2)+E52</f>
        <v>404624.95573954255</v>
      </c>
      <c r="I52" s="511">
        <f t="shared" si="4"/>
        <v>0</v>
      </c>
      <c r="J52" s="511"/>
      <c r="K52" s="525"/>
      <c r="L52" s="514">
        <f t="shared" si="23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1443129.216446528</v>
      </c>
      <c r="E53" s="522">
        <f t="shared" si="19"/>
        <v>229453.26190476189</v>
      </c>
      <c r="F53" s="523">
        <f t="shared" si="20"/>
        <v>1213675.9545417661</v>
      </c>
      <c r="G53" s="524">
        <f t="shared" si="24"/>
        <v>378824.29092778702</v>
      </c>
      <c r="H53" s="491">
        <f t="shared" si="25"/>
        <v>378824.29092778702</v>
      </c>
      <c r="I53" s="511">
        <f t="shared" si="4"/>
        <v>0</v>
      </c>
      <c r="J53" s="511"/>
      <c r="K53" s="525"/>
      <c r="L53" s="514">
        <f t="shared" si="23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1213675.9545417661</v>
      </c>
      <c r="E54" s="522">
        <f t="shared" si="19"/>
        <v>229453.26190476189</v>
      </c>
      <c r="F54" s="523">
        <f t="shared" si="20"/>
        <v>984222.69263700419</v>
      </c>
      <c r="G54" s="524">
        <f t="shared" si="24"/>
        <v>353023.62611603143</v>
      </c>
      <c r="H54" s="491">
        <f t="shared" si="25"/>
        <v>353023.62611603143</v>
      </c>
      <c r="I54" s="511">
        <f t="shared" si="4"/>
        <v>0</v>
      </c>
      <c r="J54" s="511"/>
      <c r="K54" s="525"/>
      <c r="L54" s="514">
        <f t="shared" si="23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984222.69263700419</v>
      </c>
      <c r="E55" s="522">
        <f t="shared" si="19"/>
        <v>229453.26190476189</v>
      </c>
      <c r="F55" s="523">
        <f t="shared" si="20"/>
        <v>754769.4307322423</v>
      </c>
      <c r="G55" s="524">
        <f t="shared" si="24"/>
        <v>327222.96130427584</v>
      </c>
      <c r="H55" s="491">
        <f t="shared" si="25"/>
        <v>327222.96130427584</v>
      </c>
      <c r="I55" s="511">
        <f t="shared" si="4"/>
        <v>0</v>
      </c>
      <c r="J55" s="511"/>
      <c r="K55" s="525"/>
      <c r="L55" s="514">
        <f t="shared" si="23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754769.4307322423</v>
      </c>
      <c r="E56" s="522">
        <f t="shared" si="19"/>
        <v>229453.26190476189</v>
      </c>
      <c r="F56" s="523">
        <f t="shared" si="20"/>
        <v>525316.1688274804</v>
      </c>
      <c r="G56" s="524">
        <f t="shared" si="24"/>
        <v>301422.29649252025</v>
      </c>
      <c r="H56" s="491">
        <f t="shared" si="25"/>
        <v>301422.29649252025</v>
      </c>
      <c r="I56" s="511">
        <f t="shared" si="4"/>
        <v>0</v>
      </c>
      <c r="J56" s="511"/>
      <c r="K56" s="525"/>
      <c r="L56" s="514">
        <f t="shared" si="23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525316.1688274804</v>
      </c>
      <c r="E57" s="522">
        <f t="shared" si="19"/>
        <v>229453.26190476189</v>
      </c>
      <c r="F57" s="523">
        <f t="shared" si="20"/>
        <v>295862.90692271851</v>
      </c>
      <c r="G57" s="524">
        <f t="shared" si="24"/>
        <v>275621.63168076467</v>
      </c>
      <c r="H57" s="491">
        <f t="shared" si="25"/>
        <v>275621.63168076467</v>
      </c>
      <c r="I57" s="511">
        <f t="shared" si="4"/>
        <v>0</v>
      </c>
      <c r="J57" s="511"/>
      <c r="K57" s="525"/>
      <c r="L57" s="514">
        <f t="shared" si="23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295862.90692271851</v>
      </c>
      <c r="E58" s="522">
        <f t="shared" si="19"/>
        <v>229453.26190476189</v>
      </c>
      <c r="F58" s="523">
        <f t="shared" si="20"/>
        <v>66409.645017956616</v>
      </c>
      <c r="G58" s="524">
        <f t="shared" si="24"/>
        <v>249820.96686900911</v>
      </c>
      <c r="H58" s="491">
        <f t="shared" si="25"/>
        <v>249820.96686900911</v>
      </c>
      <c r="I58" s="511">
        <f t="shared" si="4"/>
        <v>0</v>
      </c>
      <c r="J58" s="511"/>
      <c r="K58" s="525"/>
      <c r="L58" s="514">
        <f t="shared" si="23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66409.645017956616</v>
      </c>
      <c r="E59" s="522">
        <f t="shared" si="19"/>
        <v>66409.645017956616</v>
      </c>
      <c r="F59" s="523">
        <f t="shared" si="20"/>
        <v>0</v>
      </c>
      <c r="G59" s="524">
        <f t="shared" si="24"/>
        <v>70143.331297141325</v>
      </c>
      <c r="H59" s="491">
        <f t="shared" si="25"/>
        <v>70143.331297141325</v>
      </c>
      <c r="I59" s="511">
        <f t="shared" si="4"/>
        <v>0</v>
      </c>
      <c r="J59" s="511"/>
      <c r="K59" s="525"/>
      <c r="L59" s="514">
        <f t="shared" si="23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4"/>
        <v>0</v>
      </c>
      <c r="H60" s="491">
        <f t="shared" si="25"/>
        <v>0</v>
      </c>
      <c r="I60" s="511">
        <f t="shared" si="4"/>
        <v>0</v>
      </c>
      <c r="J60" s="511"/>
      <c r="K60" s="525"/>
      <c r="L60" s="514">
        <f t="shared" si="23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4">
        <f t="shared" si="24"/>
        <v>0</v>
      </c>
      <c r="H61" s="491">
        <f t="shared" si="25"/>
        <v>0</v>
      </c>
      <c r="I61" s="511">
        <f t="shared" si="4"/>
        <v>0</v>
      </c>
      <c r="J61" s="511"/>
      <c r="K61" s="525"/>
      <c r="L61" s="514">
        <f t="shared" si="23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4">
        <f t="shared" si="24"/>
        <v>0</v>
      </c>
      <c r="H62" s="491">
        <f t="shared" si="25"/>
        <v>0</v>
      </c>
      <c r="I62" s="511">
        <f t="shared" si="4"/>
        <v>0</v>
      </c>
      <c r="J62" s="511"/>
      <c r="K62" s="525"/>
      <c r="L62" s="514">
        <f t="shared" si="23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4">
        <f t="shared" si="24"/>
        <v>0</v>
      </c>
      <c r="H63" s="491">
        <f t="shared" si="25"/>
        <v>0</v>
      </c>
      <c r="I63" s="511">
        <f t="shared" si="4"/>
        <v>0</v>
      </c>
      <c r="J63" s="511"/>
      <c r="K63" s="525"/>
      <c r="L63" s="514">
        <f t="shared" si="23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4">
        <f t="shared" si="24"/>
        <v>0</v>
      </c>
      <c r="H64" s="491">
        <f t="shared" si="25"/>
        <v>0</v>
      </c>
      <c r="I64" s="511">
        <f t="shared" si="4"/>
        <v>0</v>
      </c>
      <c r="J64" s="511"/>
      <c r="K64" s="525"/>
      <c r="L64" s="514">
        <f t="shared" si="23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4">
        <f t="shared" si="24"/>
        <v>0</v>
      </c>
      <c r="H65" s="491">
        <f t="shared" si="25"/>
        <v>0</v>
      </c>
      <c r="I65" s="511">
        <f t="shared" si="4"/>
        <v>0</v>
      </c>
      <c r="J65" s="511"/>
      <c r="K65" s="525"/>
      <c r="L65" s="514">
        <f t="shared" si="23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4">
        <f t="shared" si="24"/>
        <v>0</v>
      </c>
      <c r="H66" s="491">
        <f t="shared" si="25"/>
        <v>0</v>
      </c>
      <c r="I66" s="511">
        <f t="shared" si="4"/>
        <v>0</v>
      </c>
      <c r="J66" s="511"/>
      <c r="K66" s="525"/>
      <c r="L66" s="514">
        <f t="shared" si="23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4">
        <f t="shared" si="24"/>
        <v>0</v>
      </c>
      <c r="H67" s="491">
        <f t="shared" si="25"/>
        <v>0</v>
      </c>
      <c r="I67" s="511">
        <f t="shared" si="4"/>
        <v>0</v>
      </c>
      <c r="J67" s="511"/>
      <c r="K67" s="525"/>
      <c r="L67" s="514">
        <f t="shared" si="23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4">
        <f t="shared" si="24"/>
        <v>0</v>
      </c>
      <c r="H68" s="491">
        <f t="shared" si="25"/>
        <v>0</v>
      </c>
      <c r="I68" s="511">
        <f t="shared" si="4"/>
        <v>0</v>
      </c>
      <c r="J68" s="511"/>
      <c r="K68" s="525"/>
      <c r="L68" s="514">
        <f t="shared" si="23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4">
        <f t="shared" si="24"/>
        <v>0</v>
      </c>
      <c r="H69" s="491">
        <f t="shared" si="25"/>
        <v>0</v>
      </c>
      <c r="I69" s="511">
        <f t="shared" si="4"/>
        <v>0</v>
      </c>
      <c r="J69" s="511"/>
      <c r="K69" s="525"/>
      <c r="L69" s="514">
        <f t="shared" si="23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4">
        <f t="shared" si="24"/>
        <v>0</v>
      </c>
      <c r="H70" s="491">
        <f t="shared" si="25"/>
        <v>0</v>
      </c>
      <c r="I70" s="511">
        <f t="shared" si="4"/>
        <v>0</v>
      </c>
      <c r="J70" s="511"/>
      <c r="K70" s="525"/>
      <c r="L70" s="514">
        <f t="shared" si="23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4">
        <f t="shared" si="24"/>
        <v>0</v>
      </c>
      <c r="H71" s="491">
        <f t="shared" si="25"/>
        <v>0</v>
      </c>
      <c r="I71" s="511">
        <f t="shared" si="4"/>
        <v>0</v>
      </c>
      <c r="J71" s="511"/>
      <c r="K71" s="525"/>
      <c r="L71" s="514">
        <f t="shared" si="23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9"/>
        <v>0</v>
      </c>
      <c r="F72" s="523">
        <f t="shared" si="20"/>
        <v>0</v>
      </c>
      <c r="G72" s="524">
        <f t="shared" si="24"/>
        <v>0</v>
      </c>
      <c r="H72" s="491">
        <f t="shared" si="25"/>
        <v>0</v>
      </c>
      <c r="I72" s="511">
        <f t="shared" si="4"/>
        <v>0</v>
      </c>
      <c r="J72" s="511"/>
      <c r="K72" s="532"/>
      <c r="L72" s="533">
        <f t="shared" si="23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33531832.359964781</v>
      </c>
      <c r="H73" s="375">
        <f>SUM(H17:H72)</f>
        <v>33531832.359964781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1179890.6200067406</v>
      </c>
      <c r="N87" s="546">
        <f>IF(J92&lt;D11,0,VLOOKUP(J92,C17:O72,11))</f>
        <v>1179890.6200067406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1149690.3051800267</v>
      </c>
      <c r="N88" s="550">
        <f>IF(J92&lt;D11,0,VLOOKUP(J92,C99:P154,7))</f>
        <v>1149690.3051800267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-30200.314826713875</v>
      </c>
      <c r="N89" s="555">
        <f>+N88-N87</f>
        <v>-30200.314826713875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TP20100102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219023.56818181818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4" si="26">H99</f>
        <v>797522.51965819846</v>
      </c>
      <c r="M99" s="519">
        <f t="shared" ref="M99:M104" si="27">IF(L99&lt;&gt;0,+H99-L99,0)</f>
        <v>0</v>
      </c>
      <c r="N99" s="518">
        <f t="shared" ref="N99:N104" si="28"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6"/>
        <v>1464040.8814475967</v>
      </c>
      <c r="M100" s="519">
        <f t="shared" si="27"/>
        <v>0</v>
      </c>
      <c r="N100" s="518">
        <f t="shared" si="28"/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30">+I101-H101</f>
        <v>0</v>
      </c>
      <c r="K101" s="514"/>
      <c r="L101" s="518">
        <f t="shared" si="26"/>
        <v>1384764.5581805804</v>
      </c>
      <c r="M101" s="519">
        <f t="shared" si="27"/>
        <v>0</v>
      </c>
      <c r="N101" s="518">
        <f t="shared" si="28"/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30"/>
        <v>0</v>
      </c>
      <c r="K102" s="514"/>
      <c r="L102" s="518">
        <f t="shared" si="26"/>
        <v>1312464.9769978134</v>
      </c>
      <c r="M102" s="519">
        <f t="shared" si="27"/>
        <v>0</v>
      </c>
      <c r="N102" s="518">
        <f t="shared" si="28"/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9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30"/>
        <v>0</v>
      </c>
      <c r="K103" s="514"/>
      <c r="L103" s="518">
        <f t="shared" si="26"/>
        <v>1146768.2622772851</v>
      </c>
      <c r="M103" s="519">
        <f t="shared" si="27"/>
        <v>0</v>
      </c>
      <c r="N103" s="518">
        <f t="shared" si="28"/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9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30"/>
        <v>0</v>
      </c>
      <c r="K104" s="514"/>
      <c r="L104" s="518">
        <f t="shared" si="26"/>
        <v>1129630.139349205</v>
      </c>
      <c r="M104" s="519">
        <f t="shared" si="27"/>
        <v>0</v>
      </c>
      <c r="N104" s="518">
        <f t="shared" si="28"/>
        <v>1129630.139349205</v>
      </c>
      <c r="O104" s="514">
        <f t="shared" ref="O104:O130" si="31">IF(N104&lt;&gt;0,+I104-N104,0)</f>
        <v>0</v>
      </c>
      <c r="P104" s="514">
        <f t="shared" ref="P104:P130" si="32">+O104-M104</f>
        <v>0</v>
      </c>
    </row>
    <row r="105" spans="1:16" ht="12.5">
      <c r="B105" s="195" t="str">
        <f t="shared" si="29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30"/>
        <v>0</v>
      </c>
      <c r="K105" s="514"/>
      <c r="L105" s="518">
        <f t="shared" ref="L105" si="33">H105</f>
        <v>1115081.4585097209</v>
      </c>
      <c r="M105" s="519">
        <f t="shared" ref="M105" si="34">IF(L105&lt;&gt;0,+H105-L105,0)</f>
        <v>0</v>
      </c>
      <c r="N105" s="518">
        <f t="shared" ref="N105" si="35">I105</f>
        <v>1115081.4585097209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29"/>
        <v/>
      </c>
      <c r="C106" s="507">
        <f>IF(D93="","-",+C105+1)</f>
        <v>2021</v>
      </c>
      <c r="D106" s="629">
        <v>8118020.8320413455</v>
      </c>
      <c r="E106" s="630">
        <v>235049.68292682926</v>
      </c>
      <c r="F106" s="631">
        <v>7882971.1491145166</v>
      </c>
      <c r="G106" s="631">
        <v>8000495.9905779306</v>
      </c>
      <c r="H106" s="633">
        <v>1143219.7958879631</v>
      </c>
      <c r="I106" s="634">
        <v>1143219.7958879631</v>
      </c>
      <c r="J106" s="514">
        <f t="shared" si="30"/>
        <v>0</v>
      </c>
      <c r="K106" s="514"/>
      <c r="L106" s="518">
        <f t="shared" ref="L106" si="36">H106</f>
        <v>1143219.7958879631</v>
      </c>
      <c r="M106" s="519">
        <f t="shared" ref="M106" si="37">IF(L106&lt;&gt;0,+H106-L106,0)</f>
        <v>0</v>
      </c>
      <c r="N106" s="518">
        <f t="shared" ref="N106" si="38">I106</f>
        <v>1143219.7958879631</v>
      </c>
      <c r="O106" s="514">
        <f t="shared" si="31"/>
        <v>0</v>
      </c>
      <c r="P106" s="514">
        <f t="shared" si="32"/>
        <v>0</v>
      </c>
    </row>
    <row r="107" spans="1:16" ht="12.5">
      <c r="B107" s="195" t="str">
        <f t="shared" si="29"/>
        <v/>
      </c>
      <c r="C107" s="507">
        <f>IF(D93="","-",+C106+1)</f>
        <v>2022</v>
      </c>
      <c r="D107" s="629">
        <v>7882971.1491145166</v>
      </c>
      <c r="E107" s="630">
        <v>229453.26190476189</v>
      </c>
      <c r="F107" s="631">
        <v>7653517.8872097544</v>
      </c>
      <c r="G107" s="631">
        <v>7768244.518162135</v>
      </c>
      <c r="H107" s="633">
        <v>1141894.50723412</v>
      </c>
      <c r="I107" s="634">
        <v>1141894.50723412</v>
      </c>
      <c r="J107" s="514">
        <f t="shared" si="30"/>
        <v>0</v>
      </c>
      <c r="K107" s="514"/>
      <c r="L107" s="518">
        <f t="shared" ref="L107" si="39">H107</f>
        <v>1141894.50723412</v>
      </c>
      <c r="M107" s="519">
        <f t="shared" ref="M107" si="40">IF(L107&lt;&gt;0,+H107-L107,0)</f>
        <v>0</v>
      </c>
      <c r="N107" s="518">
        <f t="shared" ref="N107" si="41">I107</f>
        <v>1141894.50723412</v>
      </c>
      <c r="O107" s="514">
        <f t="shared" ref="O107" si="42">IF(N107&lt;&gt;0,+I107-N107,0)</f>
        <v>0</v>
      </c>
      <c r="P107" s="514">
        <f t="shared" ref="P107" si="43">+O107-M107</f>
        <v>0</v>
      </c>
    </row>
    <row r="108" spans="1:16" ht="12.5">
      <c r="B108" s="195" t="str">
        <f t="shared" si="29"/>
        <v/>
      </c>
      <c r="C108" s="507">
        <f>IF(D93="","-",+C107+1)</f>
        <v>2023</v>
      </c>
      <c r="D108" s="374">
        <f>IF(F107+SUM(E$99:E107)=D$92,F107,D$92-SUM(E$99:E107))</f>
        <v>7653517.8872097544</v>
      </c>
      <c r="E108" s="522">
        <f t="shared" ref="E108:E154" si="44">IF(+$J$96&lt;F107,$J$96,D108)</f>
        <v>219023.56818181818</v>
      </c>
      <c r="F108" s="523">
        <f t="shared" ref="F108:F154" si="45">+D108-E108</f>
        <v>7434494.3190279361</v>
      </c>
      <c r="G108" s="523">
        <f t="shared" ref="G108:G154" si="46">+(F108+D108)/2</f>
        <v>7544006.1031188453</v>
      </c>
      <c r="H108" s="526">
        <f t="shared" ref="H108:H154" si="47">+J$94*G108+E108</f>
        <v>1149690.3051800267</v>
      </c>
      <c r="I108" s="577">
        <f t="shared" ref="I108:I154" si="48">+J$95*G108+E108</f>
        <v>1149690.3051800267</v>
      </c>
      <c r="J108" s="514">
        <f t="shared" si="30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29"/>
        <v/>
      </c>
      <c r="C109" s="507">
        <f>IF(D93="","-",+C108+1)</f>
        <v>2024</v>
      </c>
      <c r="D109" s="374">
        <f>IF(F108+SUM(E$99:E108)=D$92,F108,D$92-SUM(E$99:E108))</f>
        <v>7434494.3190279361</v>
      </c>
      <c r="E109" s="522">
        <f t="shared" si="44"/>
        <v>219023.56818181818</v>
      </c>
      <c r="F109" s="523">
        <f t="shared" si="45"/>
        <v>7215470.7508461177</v>
      </c>
      <c r="G109" s="523">
        <f t="shared" si="46"/>
        <v>7324982.5349370269</v>
      </c>
      <c r="H109" s="526">
        <f t="shared" si="47"/>
        <v>1122670.450378848</v>
      </c>
      <c r="I109" s="577">
        <f t="shared" si="48"/>
        <v>1122670.450378848</v>
      </c>
      <c r="J109" s="514">
        <f t="shared" si="30"/>
        <v>0</v>
      </c>
      <c r="K109" s="514"/>
      <c r="L109" s="525"/>
      <c r="M109" s="514">
        <f t="shared" si="4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29"/>
        <v/>
      </c>
      <c r="C110" s="507">
        <f>IF(D93="","-",+C109+1)</f>
        <v>2025</v>
      </c>
      <c r="D110" s="374">
        <f>IF(F109+SUM(E$99:E109)=D$92,F109,D$92-SUM(E$99:E109))</f>
        <v>7215470.7508461177</v>
      </c>
      <c r="E110" s="522">
        <f t="shared" si="44"/>
        <v>219023.56818181818</v>
      </c>
      <c r="F110" s="523">
        <f t="shared" si="45"/>
        <v>6996447.1826642994</v>
      </c>
      <c r="G110" s="523">
        <f t="shared" si="46"/>
        <v>7105958.9667552086</v>
      </c>
      <c r="H110" s="526">
        <f t="shared" si="47"/>
        <v>1095650.5955776693</v>
      </c>
      <c r="I110" s="577">
        <f t="shared" si="48"/>
        <v>1095650.5955776693</v>
      </c>
      <c r="J110" s="514">
        <f t="shared" si="30"/>
        <v>0</v>
      </c>
      <c r="K110" s="514"/>
      <c r="L110" s="525"/>
      <c r="M110" s="514">
        <f t="shared" si="4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29"/>
        <v/>
      </c>
      <c r="C111" s="507">
        <f>IF(D93="","-",+C110+1)</f>
        <v>2026</v>
      </c>
      <c r="D111" s="374">
        <f>IF(F110+SUM(E$99:E110)=D$92,F110,D$92-SUM(E$99:E110))</f>
        <v>6996447.1826642994</v>
      </c>
      <c r="E111" s="522">
        <f t="shared" si="44"/>
        <v>219023.56818181818</v>
      </c>
      <c r="F111" s="523">
        <f t="shared" si="45"/>
        <v>6777423.614482481</v>
      </c>
      <c r="G111" s="523">
        <f t="shared" si="46"/>
        <v>6886935.3985733902</v>
      </c>
      <c r="H111" s="526">
        <f t="shared" si="47"/>
        <v>1068630.7407764904</v>
      </c>
      <c r="I111" s="577">
        <f t="shared" si="48"/>
        <v>1068630.7407764904</v>
      </c>
      <c r="J111" s="514">
        <f t="shared" si="30"/>
        <v>0</v>
      </c>
      <c r="K111" s="514"/>
      <c r="L111" s="525"/>
      <c r="M111" s="514">
        <f t="shared" si="4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29"/>
        <v/>
      </c>
      <c r="C112" s="507">
        <f>IF(D93="","-",+C111+1)</f>
        <v>2027</v>
      </c>
      <c r="D112" s="374">
        <f>IF(F111+SUM(E$99:E111)=D$92,F111,D$92-SUM(E$99:E111))</f>
        <v>6777423.614482481</v>
      </c>
      <c r="E112" s="522">
        <f t="shared" si="44"/>
        <v>219023.56818181818</v>
      </c>
      <c r="F112" s="523">
        <f t="shared" si="45"/>
        <v>6558400.0463006627</v>
      </c>
      <c r="G112" s="523">
        <f t="shared" si="46"/>
        <v>6667911.8303915719</v>
      </c>
      <c r="H112" s="526">
        <f t="shared" si="47"/>
        <v>1041610.8859753117</v>
      </c>
      <c r="I112" s="577">
        <f t="shared" si="48"/>
        <v>1041610.8859753117</v>
      </c>
      <c r="J112" s="514">
        <f t="shared" si="30"/>
        <v>0</v>
      </c>
      <c r="K112" s="514"/>
      <c r="L112" s="525"/>
      <c r="M112" s="514">
        <f t="shared" si="4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29"/>
        <v/>
      </c>
      <c r="C113" s="507">
        <f>IF(D93="","-",+C112+1)</f>
        <v>2028</v>
      </c>
      <c r="D113" s="374">
        <f>IF(F112+SUM(E$99:E112)=D$92,F112,D$92-SUM(E$99:E112))</f>
        <v>6558400.0463006627</v>
      </c>
      <c r="E113" s="522">
        <f t="shared" si="44"/>
        <v>219023.56818181818</v>
      </c>
      <c r="F113" s="523">
        <f t="shared" si="45"/>
        <v>6339376.4781188443</v>
      </c>
      <c r="G113" s="523">
        <f t="shared" si="46"/>
        <v>6448888.2622097535</v>
      </c>
      <c r="H113" s="526">
        <f t="shared" si="47"/>
        <v>1014591.0311741331</v>
      </c>
      <c r="I113" s="577">
        <f t="shared" si="48"/>
        <v>1014591.0311741331</v>
      </c>
      <c r="J113" s="514">
        <f t="shared" si="30"/>
        <v>0</v>
      </c>
      <c r="K113" s="514"/>
      <c r="L113" s="525"/>
      <c r="M113" s="514">
        <f t="shared" si="4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29"/>
        <v/>
      </c>
      <c r="C114" s="507">
        <f>IF(D93="","-",+C113+1)</f>
        <v>2029</v>
      </c>
      <c r="D114" s="374">
        <f>IF(F113+SUM(E$99:E113)=D$92,F113,D$92-SUM(E$99:E113))</f>
        <v>6339376.4781188443</v>
      </c>
      <c r="E114" s="522">
        <f t="shared" si="44"/>
        <v>219023.56818181818</v>
      </c>
      <c r="F114" s="523">
        <f t="shared" si="45"/>
        <v>6120352.909937026</v>
      </c>
      <c r="G114" s="523">
        <f t="shared" si="46"/>
        <v>6229864.6940279352</v>
      </c>
      <c r="H114" s="526">
        <f t="shared" si="47"/>
        <v>987571.17637295416</v>
      </c>
      <c r="I114" s="577">
        <f t="shared" si="48"/>
        <v>987571.17637295416</v>
      </c>
      <c r="J114" s="514">
        <f t="shared" si="30"/>
        <v>0</v>
      </c>
      <c r="K114" s="514"/>
      <c r="L114" s="525"/>
      <c r="M114" s="514">
        <f t="shared" si="4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29"/>
        <v/>
      </c>
      <c r="C115" s="507">
        <f>IF(D93="","-",+C114+1)</f>
        <v>2030</v>
      </c>
      <c r="D115" s="374">
        <f>IF(F114+SUM(E$99:E114)=D$92,F114,D$92-SUM(E$99:E114))</f>
        <v>6120352.909937026</v>
      </c>
      <c r="E115" s="522">
        <f t="shared" si="44"/>
        <v>219023.56818181818</v>
      </c>
      <c r="F115" s="523">
        <f t="shared" si="45"/>
        <v>5901329.3417552076</v>
      </c>
      <c r="G115" s="523">
        <f t="shared" si="46"/>
        <v>6010841.1258461168</v>
      </c>
      <c r="H115" s="526">
        <f t="shared" si="47"/>
        <v>960551.32157177548</v>
      </c>
      <c r="I115" s="577">
        <f t="shared" si="48"/>
        <v>960551.32157177548</v>
      </c>
      <c r="J115" s="514">
        <f t="shared" si="30"/>
        <v>0</v>
      </c>
      <c r="K115" s="514"/>
      <c r="L115" s="525"/>
      <c r="M115" s="514">
        <f t="shared" si="4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29"/>
        <v/>
      </c>
      <c r="C116" s="507">
        <f>IF(D93="","-",+C115+1)</f>
        <v>2031</v>
      </c>
      <c r="D116" s="374">
        <f>IF(F115+SUM(E$99:E115)=D$92,F115,D$92-SUM(E$99:E115))</f>
        <v>5901329.3417552076</v>
      </c>
      <c r="E116" s="522">
        <f t="shared" si="44"/>
        <v>219023.56818181818</v>
      </c>
      <c r="F116" s="523">
        <f t="shared" si="45"/>
        <v>5682305.7735733893</v>
      </c>
      <c r="G116" s="523">
        <f t="shared" si="46"/>
        <v>5791817.5576642985</v>
      </c>
      <c r="H116" s="526">
        <f t="shared" si="47"/>
        <v>933531.4667705968</v>
      </c>
      <c r="I116" s="577">
        <f t="shared" si="48"/>
        <v>933531.4667705968</v>
      </c>
      <c r="J116" s="514">
        <f t="shared" si="30"/>
        <v>0</v>
      </c>
      <c r="K116" s="514"/>
      <c r="L116" s="525"/>
      <c r="M116" s="514">
        <f t="shared" si="4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29"/>
        <v/>
      </c>
      <c r="C117" s="507">
        <f>IF(D93="","-",+C116+1)</f>
        <v>2032</v>
      </c>
      <c r="D117" s="374">
        <f>IF(F116+SUM(E$99:E116)=D$92,F116,D$92-SUM(E$99:E116))</f>
        <v>5682305.7735733893</v>
      </c>
      <c r="E117" s="522">
        <f t="shared" si="44"/>
        <v>219023.56818181818</v>
      </c>
      <c r="F117" s="523">
        <f t="shared" si="45"/>
        <v>5463282.2053915709</v>
      </c>
      <c r="G117" s="523">
        <f t="shared" si="46"/>
        <v>5572793.9894824801</v>
      </c>
      <c r="H117" s="526">
        <f t="shared" si="47"/>
        <v>906511.61196941789</v>
      </c>
      <c r="I117" s="577">
        <f t="shared" si="48"/>
        <v>906511.61196941789</v>
      </c>
      <c r="J117" s="514">
        <f t="shared" si="30"/>
        <v>0</v>
      </c>
      <c r="K117" s="514"/>
      <c r="L117" s="525"/>
      <c r="M117" s="514">
        <f t="shared" si="4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29"/>
        <v/>
      </c>
      <c r="C118" s="507">
        <f>IF(D93="","-",+C117+1)</f>
        <v>2033</v>
      </c>
      <c r="D118" s="374">
        <f>IF(F117+SUM(E$99:E117)=D$92,F117,D$92-SUM(E$99:E117))</f>
        <v>5463282.2053915709</v>
      </c>
      <c r="E118" s="522">
        <f t="shared" si="44"/>
        <v>219023.56818181818</v>
      </c>
      <c r="F118" s="523">
        <f t="shared" si="45"/>
        <v>5244258.6372097526</v>
      </c>
      <c r="G118" s="523">
        <f t="shared" si="46"/>
        <v>5353770.4213006618</v>
      </c>
      <c r="H118" s="526">
        <f t="shared" si="47"/>
        <v>879491.75716823922</v>
      </c>
      <c r="I118" s="577">
        <f t="shared" si="48"/>
        <v>879491.75716823922</v>
      </c>
      <c r="J118" s="514">
        <f t="shared" si="30"/>
        <v>0</v>
      </c>
      <c r="K118" s="514"/>
      <c r="L118" s="525"/>
      <c r="M118" s="514">
        <f t="shared" si="4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29"/>
        <v/>
      </c>
      <c r="C119" s="507">
        <f>IF(D93="","-",+C118+1)</f>
        <v>2034</v>
      </c>
      <c r="D119" s="374">
        <f>IF(F118+SUM(E$99:E118)=D$92,F118,D$92-SUM(E$99:E118))</f>
        <v>5244258.6372097526</v>
      </c>
      <c r="E119" s="522">
        <f t="shared" si="44"/>
        <v>219023.56818181818</v>
      </c>
      <c r="F119" s="523">
        <f t="shared" si="45"/>
        <v>5025235.0690279342</v>
      </c>
      <c r="G119" s="523">
        <f t="shared" si="46"/>
        <v>5134746.8531188434</v>
      </c>
      <c r="H119" s="526">
        <f t="shared" si="47"/>
        <v>852471.90236706054</v>
      </c>
      <c r="I119" s="577">
        <f t="shared" si="48"/>
        <v>852471.90236706054</v>
      </c>
      <c r="J119" s="514">
        <f t="shared" si="30"/>
        <v>0</v>
      </c>
      <c r="K119" s="514"/>
      <c r="L119" s="525"/>
      <c r="M119" s="514">
        <f t="shared" si="4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29"/>
        <v/>
      </c>
      <c r="C120" s="507">
        <f>IF(D93="","-",+C119+1)</f>
        <v>2035</v>
      </c>
      <c r="D120" s="374">
        <f>IF(F119+SUM(E$99:E119)=D$92,F119,D$92-SUM(E$99:E119))</f>
        <v>5025235.0690279342</v>
      </c>
      <c r="E120" s="522">
        <f t="shared" si="44"/>
        <v>219023.56818181818</v>
      </c>
      <c r="F120" s="523">
        <f t="shared" si="45"/>
        <v>4806211.5008461159</v>
      </c>
      <c r="G120" s="523">
        <f t="shared" si="46"/>
        <v>4915723.284937025</v>
      </c>
      <c r="H120" s="526">
        <f t="shared" si="47"/>
        <v>825452.04756588163</v>
      </c>
      <c r="I120" s="577">
        <f t="shared" si="48"/>
        <v>825452.04756588163</v>
      </c>
      <c r="J120" s="514">
        <f t="shared" si="30"/>
        <v>0</v>
      </c>
      <c r="K120" s="514"/>
      <c r="L120" s="525"/>
      <c r="M120" s="514">
        <f t="shared" si="4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29"/>
        <v/>
      </c>
      <c r="C121" s="507">
        <f>IF(D93="","-",+C120+1)</f>
        <v>2036</v>
      </c>
      <c r="D121" s="374">
        <f>IF(F120+SUM(E$99:E120)=D$92,F120,D$92-SUM(E$99:E120))</f>
        <v>4806211.5008461159</v>
      </c>
      <c r="E121" s="522">
        <f t="shared" si="44"/>
        <v>219023.56818181818</v>
      </c>
      <c r="F121" s="523">
        <f t="shared" si="45"/>
        <v>4587187.9326642975</v>
      </c>
      <c r="G121" s="523">
        <f t="shared" si="46"/>
        <v>4696699.7167552067</v>
      </c>
      <c r="H121" s="526">
        <f t="shared" si="47"/>
        <v>798432.19276470295</v>
      </c>
      <c r="I121" s="577">
        <f t="shared" si="48"/>
        <v>798432.19276470295</v>
      </c>
      <c r="J121" s="514">
        <f t="shared" si="30"/>
        <v>0</v>
      </c>
      <c r="K121" s="514"/>
      <c r="L121" s="525"/>
      <c r="M121" s="514">
        <f t="shared" si="4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29"/>
        <v/>
      </c>
      <c r="C122" s="507">
        <f>IF(D93="","-",+C121+1)</f>
        <v>2037</v>
      </c>
      <c r="D122" s="374">
        <f>IF(F121+SUM(E$99:E121)=D$92,F121,D$92-SUM(E$99:E121))</f>
        <v>4587187.9326642975</v>
      </c>
      <c r="E122" s="522">
        <f t="shared" si="44"/>
        <v>219023.56818181818</v>
      </c>
      <c r="F122" s="523">
        <f t="shared" si="45"/>
        <v>4368164.3644824792</v>
      </c>
      <c r="G122" s="523">
        <f t="shared" si="46"/>
        <v>4477676.1485733883</v>
      </c>
      <c r="H122" s="526">
        <f t="shared" si="47"/>
        <v>771412.33796352427</v>
      </c>
      <c r="I122" s="577">
        <f t="shared" si="48"/>
        <v>771412.33796352427</v>
      </c>
      <c r="J122" s="514">
        <f t="shared" si="30"/>
        <v>0</v>
      </c>
      <c r="K122" s="514"/>
      <c r="L122" s="525"/>
      <c r="M122" s="514">
        <f t="shared" si="4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29"/>
        <v/>
      </c>
      <c r="C123" s="507">
        <f>IF(D93="","-",+C122+1)</f>
        <v>2038</v>
      </c>
      <c r="D123" s="374">
        <f>IF(F122+SUM(E$99:E122)=D$92,F122,D$92-SUM(E$99:E122))</f>
        <v>4368164.3644824792</v>
      </c>
      <c r="E123" s="522">
        <f t="shared" si="44"/>
        <v>219023.56818181818</v>
      </c>
      <c r="F123" s="523">
        <f t="shared" si="45"/>
        <v>4149140.7963006608</v>
      </c>
      <c r="G123" s="523">
        <f t="shared" si="46"/>
        <v>4258652.58039157</v>
      </c>
      <c r="H123" s="526">
        <f t="shared" si="47"/>
        <v>744392.48316234536</v>
      </c>
      <c r="I123" s="577">
        <f t="shared" si="48"/>
        <v>744392.48316234536</v>
      </c>
      <c r="J123" s="514">
        <f t="shared" si="30"/>
        <v>0</v>
      </c>
      <c r="K123" s="514"/>
      <c r="L123" s="525"/>
      <c r="M123" s="514">
        <f t="shared" si="4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29"/>
        <v/>
      </c>
      <c r="C124" s="507">
        <f>IF(D93="","-",+C123+1)</f>
        <v>2039</v>
      </c>
      <c r="D124" s="374">
        <f>IF(F123+SUM(E$99:E123)=D$92,F123,D$92-SUM(E$99:E123))</f>
        <v>4149140.7963006608</v>
      </c>
      <c r="E124" s="522">
        <f t="shared" si="44"/>
        <v>219023.56818181818</v>
      </c>
      <c r="F124" s="523">
        <f t="shared" si="45"/>
        <v>3930117.2281188425</v>
      </c>
      <c r="G124" s="523">
        <f t="shared" si="46"/>
        <v>4039629.0122097516</v>
      </c>
      <c r="H124" s="526">
        <f t="shared" si="47"/>
        <v>717372.62836116669</v>
      </c>
      <c r="I124" s="577">
        <f t="shared" si="48"/>
        <v>717372.62836116669</v>
      </c>
      <c r="J124" s="514">
        <f t="shared" si="30"/>
        <v>0</v>
      </c>
      <c r="K124" s="514"/>
      <c r="L124" s="525"/>
      <c r="M124" s="514">
        <f t="shared" si="4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29"/>
        <v/>
      </c>
      <c r="C125" s="507">
        <f>IF(D93="","-",+C124+1)</f>
        <v>2040</v>
      </c>
      <c r="D125" s="374">
        <f>IF(F124+SUM(E$99:E124)=D$92,F124,D$92-SUM(E$99:E124))</f>
        <v>3930117.2281188425</v>
      </c>
      <c r="E125" s="522">
        <f t="shared" si="44"/>
        <v>219023.56818181818</v>
      </c>
      <c r="F125" s="523">
        <f t="shared" si="45"/>
        <v>3711093.6599370241</v>
      </c>
      <c r="G125" s="523">
        <f t="shared" si="46"/>
        <v>3820605.4440279333</v>
      </c>
      <c r="H125" s="526">
        <f t="shared" si="47"/>
        <v>690352.77355998801</v>
      </c>
      <c r="I125" s="577">
        <f t="shared" si="48"/>
        <v>690352.77355998801</v>
      </c>
      <c r="J125" s="514">
        <f t="shared" si="30"/>
        <v>0</v>
      </c>
      <c r="K125" s="514"/>
      <c r="L125" s="525"/>
      <c r="M125" s="514">
        <f t="shared" si="4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29"/>
        <v/>
      </c>
      <c r="C126" s="507">
        <f>IF(D93="","-",+C125+1)</f>
        <v>2041</v>
      </c>
      <c r="D126" s="374">
        <f>IF(F125+SUM(E$99:E125)=D$92,F125,D$92-SUM(E$99:E125))</f>
        <v>3711093.6599370241</v>
      </c>
      <c r="E126" s="522">
        <f t="shared" si="44"/>
        <v>219023.56818181818</v>
      </c>
      <c r="F126" s="523">
        <f t="shared" si="45"/>
        <v>3492070.0917552058</v>
      </c>
      <c r="G126" s="523">
        <f t="shared" si="46"/>
        <v>3601581.8758461149</v>
      </c>
      <c r="H126" s="526">
        <f t="shared" si="47"/>
        <v>663332.91875880922</v>
      </c>
      <c r="I126" s="577">
        <f t="shared" si="48"/>
        <v>663332.91875880922</v>
      </c>
      <c r="J126" s="514">
        <f t="shared" si="30"/>
        <v>0</v>
      </c>
      <c r="K126" s="514"/>
      <c r="L126" s="525"/>
      <c r="M126" s="514">
        <f t="shared" si="4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29"/>
        <v/>
      </c>
      <c r="C127" s="507">
        <f>IF(D93="","-",+C126+1)</f>
        <v>2042</v>
      </c>
      <c r="D127" s="374">
        <f>IF(F126+SUM(E$99:E126)=D$92,F126,D$92-SUM(E$99:E126))</f>
        <v>3492070.0917552058</v>
      </c>
      <c r="E127" s="522">
        <f t="shared" si="44"/>
        <v>219023.56818181818</v>
      </c>
      <c r="F127" s="523">
        <f t="shared" si="45"/>
        <v>3273046.5235733874</v>
      </c>
      <c r="G127" s="523">
        <f t="shared" si="46"/>
        <v>3382558.3076642966</v>
      </c>
      <c r="H127" s="526">
        <f t="shared" si="47"/>
        <v>636313.06395763042</v>
      </c>
      <c r="I127" s="577">
        <f t="shared" si="48"/>
        <v>636313.06395763042</v>
      </c>
      <c r="J127" s="514">
        <f t="shared" si="30"/>
        <v>0</v>
      </c>
      <c r="K127" s="514"/>
      <c r="L127" s="525"/>
      <c r="M127" s="514">
        <f t="shared" si="4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29"/>
        <v/>
      </c>
      <c r="C128" s="507">
        <f>IF(D93="","-",+C127+1)</f>
        <v>2043</v>
      </c>
      <c r="D128" s="374">
        <f>IF(F127+SUM(E$99:E127)=D$92,F127,D$92-SUM(E$99:E127))</f>
        <v>3273046.5235733874</v>
      </c>
      <c r="E128" s="522">
        <f t="shared" si="44"/>
        <v>219023.56818181818</v>
      </c>
      <c r="F128" s="523">
        <f t="shared" si="45"/>
        <v>3054022.9553915691</v>
      </c>
      <c r="G128" s="523">
        <f t="shared" si="46"/>
        <v>3163534.7394824782</v>
      </c>
      <c r="H128" s="526">
        <f t="shared" si="47"/>
        <v>609293.20915645175</v>
      </c>
      <c r="I128" s="577">
        <f t="shared" si="48"/>
        <v>609293.20915645175</v>
      </c>
      <c r="J128" s="514">
        <f t="shared" si="30"/>
        <v>0</v>
      </c>
      <c r="K128" s="514"/>
      <c r="L128" s="525"/>
      <c r="M128" s="514">
        <f t="shared" si="4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29"/>
        <v/>
      </c>
      <c r="C129" s="507">
        <f>IF(D93="","-",+C128+1)</f>
        <v>2044</v>
      </c>
      <c r="D129" s="374">
        <f>IF(F128+SUM(E$99:E128)=D$92,F128,D$92-SUM(E$99:E128))</f>
        <v>3054022.9553915691</v>
      </c>
      <c r="E129" s="522">
        <f t="shared" si="44"/>
        <v>219023.56818181818</v>
      </c>
      <c r="F129" s="523">
        <f t="shared" si="45"/>
        <v>2834999.3872097507</v>
      </c>
      <c r="G129" s="523">
        <f t="shared" si="46"/>
        <v>2944511.1713006599</v>
      </c>
      <c r="H129" s="526">
        <f t="shared" si="47"/>
        <v>582273.35435527295</v>
      </c>
      <c r="I129" s="577">
        <f t="shared" si="48"/>
        <v>582273.35435527295</v>
      </c>
      <c r="J129" s="514">
        <f t="shared" si="30"/>
        <v>0</v>
      </c>
      <c r="K129" s="514"/>
      <c r="L129" s="525"/>
      <c r="M129" s="514">
        <f t="shared" si="4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29"/>
        <v/>
      </c>
      <c r="C130" s="507">
        <f>IF(D93="","-",+C129+1)</f>
        <v>2045</v>
      </c>
      <c r="D130" s="374">
        <f>IF(F129+SUM(E$99:E129)=D$92,F129,D$92-SUM(E$99:E129))</f>
        <v>2834999.3872097507</v>
      </c>
      <c r="E130" s="522">
        <f t="shared" si="44"/>
        <v>219023.56818181818</v>
      </c>
      <c r="F130" s="523">
        <f t="shared" si="45"/>
        <v>2615975.8190279324</v>
      </c>
      <c r="G130" s="523">
        <f t="shared" si="46"/>
        <v>2725487.6031188415</v>
      </c>
      <c r="H130" s="526">
        <f t="shared" si="47"/>
        <v>555253.49955409416</v>
      </c>
      <c r="I130" s="577">
        <f t="shared" si="48"/>
        <v>555253.49955409416</v>
      </c>
      <c r="J130" s="514">
        <f t="shared" si="30"/>
        <v>0</v>
      </c>
      <c r="K130" s="514"/>
      <c r="L130" s="525"/>
      <c r="M130" s="514">
        <f t="shared" si="4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29"/>
        <v/>
      </c>
      <c r="C131" s="507">
        <f>IF(D93="","-",+C130+1)</f>
        <v>2046</v>
      </c>
      <c r="D131" s="374">
        <f>IF(F130+SUM(E$99:E130)=D$92,F130,D$92-SUM(E$99:E130))</f>
        <v>2615975.8190279324</v>
      </c>
      <c r="E131" s="522">
        <f t="shared" si="44"/>
        <v>219023.56818181818</v>
      </c>
      <c r="F131" s="523">
        <f t="shared" si="45"/>
        <v>2396952.250846114</v>
      </c>
      <c r="G131" s="523">
        <f t="shared" si="46"/>
        <v>2506464.0349370232</v>
      </c>
      <c r="H131" s="526">
        <f t="shared" si="47"/>
        <v>528233.64475291548</v>
      </c>
      <c r="I131" s="577">
        <f t="shared" si="48"/>
        <v>528233.64475291548</v>
      </c>
      <c r="J131" s="514">
        <f t="shared" si="3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9"/>
        <v/>
      </c>
      <c r="C132" s="507">
        <f>IF(D93="","-",+C131+1)</f>
        <v>2047</v>
      </c>
      <c r="D132" s="374">
        <f>IF(F131+SUM(E$99:E131)=D$92,F131,D$92-SUM(E$99:E131))</f>
        <v>2396952.250846114</v>
      </c>
      <c r="E132" s="522">
        <f t="shared" si="44"/>
        <v>219023.56818181818</v>
      </c>
      <c r="F132" s="523">
        <f t="shared" si="45"/>
        <v>2177928.6826642957</v>
      </c>
      <c r="G132" s="523">
        <f t="shared" si="46"/>
        <v>2287440.4667552048</v>
      </c>
      <c r="H132" s="526">
        <f t="shared" si="47"/>
        <v>501213.78995173669</v>
      </c>
      <c r="I132" s="577">
        <f t="shared" si="48"/>
        <v>501213.78995173669</v>
      </c>
      <c r="J132" s="514">
        <f t="shared" si="3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9"/>
        <v/>
      </c>
      <c r="C133" s="507">
        <f>IF(D93="","-",+C132+1)</f>
        <v>2048</v>
      </c>
      <c r="D133" s="374">
        <f>IF(F132+SUM(E$99:E132)=D$92,F132,D$92-SUM(E$99:E132))</f>
        <v>2177928.6826642957</v>
      </c>
      <c r="E133" s="522">
        <f t="shared" si="44"/>
        <v>219023.56818181818</v>
      </c>
      <c r="F133" s="523">
        <f t="shared" si="45"/>
        <v>1958905.1144824775</v>
      </c>
      <c r="G133" s="523">
        <f t="shared" si="46"/>
        <v>2068416.8985733865</v>
      </c>
      <c r="H133" s="526">
        <f t="shared" si="47"/>
        <v>474193.9351505579</v>
      </c>
      <c r="I133" s="577">
        <f t="shared" si="48"/>
        <v>474193.9351505579</v>
      </c>
      <c r="J133" s="514">
        <f t="shared" si="3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9"/>
        <v/>
      </c>
      <c r="C134" s="507">
        <f>IF(D93="","-",+C133+1)</f>
        <v>2049</v>
      </c>
      <c r="D134" s="374">
        <f>IF(F133+SUM(E$99:E133)=D$92,F133,D$92-SUM(E$99:E133))</f>
        <v>1958905.1144824775</v>
      </c>
      <c r="E134" s="522">
        <f t="shared" si="44"/>
        <v>219023.56818181818</v>
      </c>
      <c r="F134" s="523">
        <f t="shared" si="45"/>
        <v>1739881.5463006594</v>
      </c>
      <c r="G134" s="523">
        <f t="shared" si="46"/>
        <v>1849393.3303915686</v>
      </c>
      <c r="H134" s="526">
        <f t="shared" si="47"/>
        <v>447174.08034937922</v>
      </c>
      <c r="I134" s="577">
        <f t="shared" si="48"/>
        <v>447174.08034937922</v>
      </c>
      <c r="J134" s="514">
        <f t="shared" si="3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9"/>
        <v/>
      </c>
      <c r="C135" s="507">
        <f>IF(D93="","-",+C134+1)</f>
        <v>2050</v>
      </c>
      <c r="D135" s="374">
        <f>IF(F134+SUM(E$99:E134)=D$92,F134,D$92-SUM(E$99:E134))</f>
        <v>1739881.5463006594</v>
      </c>
      <c r="E135" s="522">
        <f t="shared" si="44"/>
        <v>219023.56818181818</v>
      </c>
      <c r="F135" s="523">
        <f t="shared" si="45"/>
        <v>1520857.9781188413</v>
      </c>
      <c r="G135" s="523">
        <f t="shared" si="46"/>
        <v>1630369.7622097502</v>
      </c>
      <c r="H135" s="526">
        <f t="shared" si="47"/>
        <v>420154.22554820048</v>
      </c>
      <c r="I135" s="577">
        <f t="shared" si="48"/>
        <v>420154.22554820048</v>
      </c>
      <c r="J135" s="514">
        <f t="shared" si="3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9"/>
        <v/>
      </c>
      <c r="C136" s="507">
        <f>IF(D93="","-",+C135+1)</f>
        <v>2051</v>
      </c>
      <c r="D136" s="374">
        <f>IF(F135+SUM(E$99:E135)=D$92,F135,D$92-SUM(E$99:E135))</f>
        <v>1520857.9781188413</v>
      </c>
      <c r="E136" s="522">
        <f t="shared" si="44"/>
        <v>219023.56818181818</v>
      </c>
      <c r="F136" s="523">
        <f t="shared" si="45"/>
        <v>1301834.4099370232</v>
      </c>
      <c r="G136" s="523">
        <f t="shared" si="46"/>
        <v>1411346.1940279324</v>
      </c>
      <c r="H136" s="526">
        <f t="shared" si="47"/>
        <v>393134.37074702175</v>
      </c>
      <c r="I136" s="577">
        <f t="shared" si="48"/>
        <v>393134.37074702175</v>
      </c>
      <c r="J136" s="514">
        <f t="shared" si="3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9"/>
        <v/>
      </c>
      <c r="C137" s="507">
        <f>IF(D93="","-",+C136+1)</f>
        <v>2052</v>
      </c>
      <c r="D137" s="374">
        <f>IF(F136+SUM(E$99:E136)=D$92,F136,D$92-SUM(E$99:E136))</f>
        <v>1301834.4099370232</v>
      </c>
      <c r="E137" s="522">
        <f t="shared" si="44"/>
        <v>219023.56818181818</v>
      </c>
      <c r="F137" s="523">
        <f t="shared" si="45"/>
        <v>1082810.8417552051</v>
      </c>
      <c r="G137" s="523">
        <f t="shared" si="46"/>
        <v>1192322.625846114</v>
      </c>
      <c r="H137" s="526">
        <f t="shared" si="47"/>
        <v>366114.51594584307</v>
      </c>
      <c r="I137" s="577">
        <f t="shared" si="48"/>
        <v>366114.51594584307</v>
      </c>
      <c r="J137" s="514">
        <f t="shared" si="3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9"/>
        <v/>
      </c>
      <c r="C138" s="507">
        <f>IF(D93="","-",+C137+1)</f>
        <v>2053</v>
      </c>
      <c r="D138" s="374">
        <f>IF(F137+SUM(E$99:E137)=D$92,F137,D$92-SUM(E$99:E137))</f>
        <v>1082810.8417552051</v>
      </c>
      <c r="E138" s="522">
        <f t="shared" si="44"/>
        <v>219023.56818181818</v>
      </c>
      <c r="F138" s="523">
        <f t="shared" si="45"/>
        <v>863787.27357338695</v>
      </c>
      <c r="G138" s="523">
        <f t="shared" si="46"/>
        <v>973299.05766429601</v>
      </c>
      <c r="H138" s="526">
        <f t="shared" si="47"/>
        <v>339094.66114466434</v>
      </c>
      <c r="I138" s="577">
        <f t="shared" si="48"/>
        <v>339094.66114466434</v>
      </c>
      <c r="J138" s="514">
        <f t="shared" si="3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9"/>
        <v/>
      </c>
      <c r="C139" s="507">
        <f>IF(D93="","-",+C138+1)</f>
        <v>2054</v>
      </c>
      <c r="D139" s="374">
        <f>IF(F138+SUM(E$99:E138)=D$92,F138,D$92-SUM(E$99:E138))</f>
        <v>863787.27357338695</v>
      </c>
      <c r="E139" s="522">
        <f t="shared" si="44"/>
        <v>219023.56818181818</v>
      </c>
      <c r="F139" s="523">
        <f t="shared" si="45"/>
        <v>644763.70539156883</v>
      </c>
      <c r="G139" s="523">
        <f t="shared" si="46"/>
        <v>754275.48948247789</v>
      </c>
      <c r="H139" s="526">
        <f t="shared" si="47"/>
        <v>312074.8063434856</v>
      </c>
      <c r="I139" s="577">
        <f t="shared" si="48"/>
        <v>312074.8063434856</v>
      </c>
      <c r="J139" s="514">
        <f t="shared" si="3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9"/>
        <v/>
      </c>
      <c r="C140" s="507">
        <f>IF(D93="","-",+C139+1)</f>
        <v>2055</v>
      </c>
      <c r="D140" s="374">
        <f>IF(F139+SUM(E$99:E139)=D$92,F139,D$92-SUM(E$99:E139))</f>
        <v>644763.70539156883</v>
      </c>
      <c r="E140" s="522">
        <f t="shared" si="44"/>
        <v>219023.56818181818</v>
      </c>
      <c r="F140" s="523">
        <f t="shared" si="45"/>
        <v>425740.13720975065</v>
      </c>
      <c r="G140" s="523">
        <f t="shared" si="46"/>
        <v>535251.92130065977</v>
      </c>
      <c r="H140" s="526">
        <f t="shared" si="47"/>
        <v>285054.95154230687</v>
      </c>
      <c r="I140" s="577">
        <f t="shared" si="48"/>
        <v>285054.95154230687</v>
      </c>
      <c r="J140" s="514">
        <f t="shared" si="3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9"/>
        <v/>
      </c>
      <c r="C141" s="507">
        <f>IF(D93="","-",+C140+1)</f>
        <v>2056</v>
      </c>
      <c r="D141" s="374">
        <f>IF(F140+SUM(E$99:E140)=D$92,F140,D$92-SUM(E$99:E140))</f>
        <v>425740.13720975065</v>
      </c>
      <c r="E141" s="522">
        <f t="shared" si="44"/>
        <v>219023.56818181818</v>
      </c>
      <c r="F141" s="523">
        <f t="shared" si="45"/>
        <v>206716.56902793248</v>
      </c>
      <c r="G141" s="523">
        <f t="shared" si="46"/>
        <v>316228.35311884154</v>
      </c>
      <c r="H141" s="526">
        <f t="shared" si="47"/>
        <v>258035.09674112813</v>
      </c>
      <c r="I141" s="577">
        <f t="shared" si="48"/>
        <v>258035.09674112813</v>
      </c>
      <c r="J141" s="514">
        <f t="shared" si="3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9"/>
        <v/>
      </c>
      <c r="C142" s="507">
        <f>IF(D93="","-",+C141+1)</f>
        <v>2057</v>
      </c>
      <c r="D142" s="374">
        <f>IF(F141+SUM(E$99:E141)=D$92,F141,D$92-SUM(E$99:E141))</f>
        <v>206716.56902793248</v>
      </c>
      <c r="E142" s="522">
        <f t="shared" si="44"/>
        <v>206716.56902793248</v>
      </c>
      <c r="F142" s="523">
        <f t="shared" si="45"/>
        <v>0</v>
      </c>
      <c r="G142" s="523">
        <f t="shared" si="46"/>
        <v>103358.28451396624</v>
      </c>
      <c r="H142" s="526">
        <f t="shared" si="47"/>
        <v>219467.36960729279</v>
      </c>
      <c r="I142" s="577">
        <f t="shared" si="48"/>
        <v>219467.36960729279</v>
      </c>
      <c r="J142" s="514">
        <f t="shared" si="3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9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9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9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9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9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9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9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9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9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9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9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9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9637037.0000000037</v>
      </c>
      <c r="F155" s="375"/>
      <c r="G155" s="375"/>
      <c r="H155" s="375">
        <f>SUM(H99:H154)</f>
        <v>34786186.301809415</v>
      </c>
      <c r="I155" s="375">
        <f>SUM(I99:I154)</f>
        <v>34786186.301809415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72" zoomScaleNormal="100" zoomScaleSheetLayoutView="81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605858.73237546359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605858.73237546359</v>
      </c>
      <c r="O6" s="269"/>
      <c r="P6" s="269"/>
    </row>
    <row r="7" spans="1:16" ht="13.5" thickBot="1">
      <c r="C7" s="467" t="s">
        <v>48</v>
      </c>
      <c r="D7" s="624" t="s">
        <v>315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314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4866028.3099999996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115857.8169047619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3936765.0864902893</v>
      </c>
      <c r="E26" s="630">
        <v>115857.8169047619</v>
      </c>
      <c r="F26" s="629">
        <v>3820907.2695855275</v>
      </c>
      <c r="G26" s="630">
        <v>605858.73237546359</v>
      </c>
      <c r="H26" s="639">
        <v>605858.73237546359</v>
      </c>
      <c r="I26" s="511">
        <f t="shared" si="4"/>
        <v>0</v>
      </c>
      <c r="J26" s="511"/>
      <c r="K26" s="518">
        <f t="shared" ref="K26" si="16">G26</f>
        <v>605858.73237546359</v>
      </c>
      <c r="L26" s="519">
        <f t="shared" ref="L26" si="17">IF(K26&lt;&gt;0,+G26-K26,0)</f>
        <v>0</v>
      </c>
      <c r="M26" s="518">
        <f t="shared" ref="M26" si="18">H26</f>
        <v>605858.73237546359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3820907.2695855275</v>
      </c>
      <c r="E27" s="522">
        <f t="shared" ref="E27:E72" si="19">IF(+$I$14&lt;F26,$I$14,D27)</f>
        <v>115857.8169047619</v>
      </c>
      <c r="F27" s="523">
        <f t="shared" ref="F27:F72" si="20">+D27-E27</f>
        <v>3705049.4526807657</v>
      </c>
      <c r="G27" s="524">
        <f t="shared" ref="G27:G51" si="21">+I$12*((D27+F27)/2)+E27</f>
        <v>538982.52031291497</v>
      </c>
      <c r="H27" s="491">
        <f t="shared" ref="H27:H51" si="22">+I$13*((D27+F27)/2)+E27</f>
        <v>538982.52031291497</v>
      </c>
      <c r="I27" s="511">
        <f t="shared" si="4"/>
        <v>0</v>
      </c>
      <c r="J27" s="511"/>
      <c r="K27" s="525"/>
      <c r="L27" s="514">
        <f t="shared" ref="L27:L72" si="23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3705049.4526807657</v>
      </c>
      <c r="E28" s="522">
        <f t="shared" si="19"/>
        <v>115857.8169047619</v>
      </c>
      <c r="F28" s="523">
        <f t="shared" si="20"/>
        <v>3589191.6357760038</v>
      </c>
      <c r="G28" s="524">
        <f t="shared" si="21"/>
        <v>525954.99272421491</v>
      </c>
      <c r="H28" s="491">
        <f t="shared" si="22"/>
        <v>525954.99272421491</v>
      </c>
      <c r="I28" s="511">
        <f t="shared" si="4"/>
        <v>0</v>
      </c>
      <c r="J28" s="511"/>
      <c r="K28" s="525"/>
      <c r="L28" s="514">
        <f t="shared" si="23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3589191.6357760038</v>
      </c>
      <c r="E29" s="522">
        <f t="shared" si="19"/>
        <v>115857.8169047619</v>
      </c>
      <c r="F29" s="523">
        <f t="shared" si="20"/>
        <v>3473333.818871242</v>
      </c>
      <c r="G29" s="524">
        <f t="shared" si="21"/>
        <v>512927.46513551479</v>
      </c>
      <c r="H29" s="491">
        <f t="shared" si="22"/>
        <v>512927.46513551479</v>
      </c>
      <c r="I29" s="511">
        <f t="shared" si="4"/>
        <v>0</v>
      </c>
      <c r="J29" s="511"/>
      <c r="K29" s="525"/>
      <c r="L29" s="514">
        <f t="shared" si="23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3473333.818871242</v>
      </c>
      <c r="E30" s="522">
        <f t="shared" si="19"/>
        <v>115857.8169047619</v>
      </c>
      <c r="F30" s="523">
        <f t="shared" si="20"/>
        <v>3357476.0019664802</v>
      </c>
      <c r="G30" s="524">
        <f t="shared" si="21"/>
        <v>499899.93754681473</v>
      </c>
      <c r="H30" s="491">
        <f t="shared" si="22"/>
        <v>499899.93754681473</v>
      </c>
      <c r="I30" s="511">
        <f t="shared" si="4"/>
        <v>0</v>
      </c>
      <c r="J30" s="511"/>
      <c r="K30" s="525"/>
      <c r="L30" s="514">
        <f t="shared" si="23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3357476.0019664802</v>
      </c>
      <c r="E31" s="522">
        <f t="shared" si="19"/>
        <v>115857.8169047619</v>
      </c>
      <c r="F31" s="523">
        <f t="shared" si="20"/>
        <v>3241618.1850617183</v>
      </c>
      <c r="G31" s="524">
        <f t="shared" si="21"/>
        <v>486872.40995811467</v>
      </c>
      <c r="H31" s="491">
        <f t="shared" si="22"/>
        <v>486872.40995811467</v>
      </c>
      <c r="I31" s="511">
        <f t="shared" si="4"/>
        <v>0</v>
      </c>
      <c r="J31" s="511"/>
      <c r="K31" s="525"/>
      <c r="L31" s="514">
        <f t="shared" si="23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3241618.1850617183</v>
      </c>
      <c r="E32" s="522">
        <f t="shared" si="19"/>
        <v>115857.8169047619</v>
      </c>
      <c r="F32" s="523">
        <f t="shared" si="20"/>
        <v>3125760.3681569565</v>
      </c>
      <c r="G32" s="524">
        <f t="shared" si="21"/>
        <v>473844.88236941461</v>
      </c>
      <c r="H32" s="491">
        <f t="shared" si="22"/>
        <v>473844.88236941461</v>
      </c>
      <c r="I32" s="511">
        <f t="shared" si="4"/>
        <v>0</v>
      </c>
      <c r="J32" s="511"/>
      <c r="K32" s="525"/>
      <c r="L32" s="514">
        <f t="shared" si="23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3125760.3681569565</v>
      </c>
      <c r="E33" s="522">
        <f t="shared" si="19"/>
        <v>115857.8169047619</v>
      </c>
      <c r="F33" s="523">
        <f t="shared" si="20"/>
        <v>3009902.5512521947</v>
      </c>
      <c r="G33" s="524">
        <f t="shared" si="21"/>
        <v>460817.35478071449</v>
      </c>
      <c r="H33" s="491">
        <f t="shared" si="22"/>
        <v>460817.35478071449</v>
      </c>
      <c r="I33" s="511">
        <f t="shared" si="4"/>
        <v>0</v>
      </c>
      <c r="J33" s="511"/>
      <c r="K33" s="525"/>
      <c r="L33" s="514">
        <f t="shared" si="23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3009902.5512521947</v>
      </c>
      <c r="E34" s="522">
        <f t="shared" si="19"/>
        <v>115857.8169047619</v>
      </c>
      <c r="F34" s="523">
        <f t="shared" si="20"/>
        <v>2894044.7343474329</v>
      </c>
      <c r="G34" s="524">
        <f t="shared" si="21"/>
        <v>447789.82719201443</v>
      </c>
      <c r="H34" s="491">
        <f t="shared" si="22"/>
        <v>447789.82719201443</v>
      </c>
      <c r="I34" s="511">
        <f t="shared" si="4"/>
        <v>0</v>
      </c>
      <c r="J34" s="511"/>
      <c r="K34" s="525"/>
      <c r="L34" s="514">
        <f t="shared" si="23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2894044.7343474329</v>
      </c>
      <c r="E35" s="522">
        <f t="shared" si="19"/>
        <v>115857.8169047619</v>
      </c>
      <c r="F35" s="523">
        <f t="shared" si="20"/>
        <v>2778186.917442671</v>
      </c>
      <c r="G35" s="524">
        <f t="shared" si="21"/>
        <v>434762.29960331437</v>
      </c>
      <c r="H35" s="491">
        <f t="shared" si="22"/>
        <v>434762.29960331437</v>
      </c>
      <c r="I35" s="511">
        <f t="shared" si="4"/>
        <v>0</v>
      </c>
      <c r="J35" s="511"/>
      <c r="K35" s="525"/>
      <c r="L35" s="514">
        <f t="shared" si="23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2778186.917442671</v>
      </c>
      <c r="E36" s="522">
        <f t="shared" si="19"/>
        <v>115857.8169047619</v>
      </c>
      <c r="F36" s="523">
        <f t="shared" si="20"/>
        <v>2662329.1005379092</v>
      </c>
      <c r="G36" s="524">
        <f t="shared" si="21"/>
        <v>421734.77201461431</v>
      </c>
      <c r="H36" s="491">
        <f t="shared" si="22"/>
        <v>421734.77201461431</v>
      </c>
      <c r="I36" s="511">
        <f t="shared" si="4"/>
        <v>0</v>
      </c>
      <c r="J36" s="511"/>
      <c r="K36" s="525"/>
      <c r="L36" s="514">
        <f t="shared" si="23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2662329.1005379092</v>
      </c>
      <c r="E37" s="522">
        <f t="shared" si="19"/>
        <v>115857.8169047619</v>
      </c>
      <c r="F37" s="523">
        <f t="shared" si="20"/>
        <v>2546471.2836331474</v>
      </c>
      <c r="G37" s="524">
        <f t="shared" si="21"/>
        <v>408707.24442591425</v>
      </c>
      <c r="H37" s="491">
        <f t="shared" si="22"/>
        <v>408707.24442591425</v>
      </c>
      <c r="I37" s="511">
        <f t="shared" si="4"/>
        <v>0</v>
      </c>
      <c r="J37" s="511"/>
      <c r="K37" s="525"/>
      <c r="L37" s="514">
        <f t="shared" si="23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2546471.2836331474</v>
      </c>
      <c r="E38" s="522">
        <f t="shared" si="19"/>
        <v>115857.8169047619</v>
      </c>
      <c r="F38" s="523">
        <f t="shared" si="20"/>
        <v>2430613.4667283855</v>
      </c>
      <c r="G38" s="524">
        <f t="shared" si="21"/>
        <v>395679.71683721413</v>
      </c>
      <c r="H38" s="491">
        <f t="shared" si="22"/>
        <v>395679.71683721413</v>
      </c>
      <c r="I38" s="511">
        <f t="shared" si="4"/>
        <v>0</v>
      </c>
      <c r="J38" s="511"/>
      <c r="K38" s="525"/>
      <c r="L38" s="514">
        <f t="shared" si="23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2430613.4667283855</v>
      </c>
      <c r="E39" s="522">
        <f t="shared" si="19"/>
        <v>115857.8169047619</v>
      </c>
      <c r="F39" s="523">
        <f t="shared" si="20"/>
        <v>2314755.6498236237</v>
      </c>
      <c r="G39" s="524">
        <f t="shared" si="21"/>
        <v>382652.18924851407</v>
      </c>
      <c r="H39" s="491">
        <f t="shared" si="22"/>
        <v>382652.18924851407</v>
      </c>
      <c r="I39" s="511">
        <f t="shared" si="4"/>
        <v>0</v>
      </c>
      <c r="J39" s="511"/>
      <c r="K39" s="525"/>
      <c r="L39" s="514">
        <f t="shared" si="23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2314755.6498236237</v>
      </c>
      <c r="E40" s="522">
        <f t="shared" si="19"/>
        <v>115857.8169047619</v>
      </c>
      <c r="F40" s="523">
        <f t="shared" si="20"/>
        <v>2198897.8329188619</v>
      </c>
      <c r="G40" s="524">
        <f t="shared" si="21"/>
        <v>369624.66165981401</v>
      </c>
      <c r="H40" s="491">
        <f t="shared" si="22"/>
        <v>369624.66165981401</v>
      </c>
      <c r="I40" s="511">
        <f t="shared" si="4"/>
        <v>0</v>
      </c>
      <c r="J40" s="511"/>
      <c r="K40" s="525"/>
      <c r="L40" s="514">
        <f t="shared" si="23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2198897.8329188619</v>
      </c>
      <c r="E41" s="522">
        <f t="shared" si="19"/>
        <v>115857.8169047619</v>
      </c>
      <c r="F41" s="523">
        <f t="shared" si="20"/>
        <v>2083040.0160141001</v>
      </c>
      <c r="G41" s="524">
        <f t="shared" si="21"/>
        <v>356597.13407111395</v>
      </c>
      <c r="H41" s="491">
        <f t="shared" si="22"/>
        <v>356597.13407111395</v>
      </c>
      <c r="I41" s="511">
        <f t="shared" si="4"/>
        <v>0</v>
      </c>
      <c r="J41" s="511"/>
      <c r="K41" s="525"/>
      <c r="L41" s="514">
        <f t="shared" si="23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2083040.0160141001</v>
      </c>
      <c r="E42" s="522">
        <f t="shared" si="19"/>
        <v>115857.8169047619</v>
      </c>
      <c r="F42" s="523">
        <f t="shared" si="20"/>
        <v>1967182.1991093382</v>
      </c>
      <c r="G42" s="524">
        <f t="shared" si="21"/>
        <v>343569.60648241389</v>
      </c>
      <c r="H42" s="491">
        <f t="shared" si="22"/>
        <v>343569.60648241389</v>
      </c>
      <c r="I42" s="511">
        <f t="shared" si="4"/>
        <v>0</v>
      </c>
      <c r="J42" s="511"/>
      <c r="K42" s="525"/>
      <c r="L42" s="514">
        <f t="shared" si="23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1967182.1991093382</v>
      </c>
      <c r="E43" s="522">
        <f t="shared" si="19"/>
        <v>115857.8169047619</v>
      </c>
      <c r="F43" s="523">
        <f t="shared" si="20"/>
        <v>1851324.3822045764</v>
      </c>
      <c r="G43" s="524">
        <f t="shared" si="21"/>
        <v>330542.07889371383</v>
      </c>
      <c r="H43" s="491">
        <f t="shared" si="22"/>
        <v>330542.07889371383</v>
      </c>
      <c r="I43" s="511">
        <f t="shared" si="4"/>
        <v>0</v>
      </c>
      <c r="J43" s="511"/>
      <c r="K43" s="525"/>
      <c r="L43" s="514">
        <f t="shared" si="23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1851324.3822045764</v>
      </c>
      <c r="E44" s="522">
        <f t="shared" si="19"/>
        <v>115857.8169047619</v>
      </c>
      <c r="F44" s="523">
        <f t="shared" si="20"/>
        <v>1735466.5652998146</v>
      </c>
      <c r="G44" s="524">
        <f t="shared" si="21"/>
        <v>317514.55130501371</v>
      </c>
      <c r="H44" s="491">
        <f t="shared" si="22"/>
        <v>317514.55130501371</v>
      </c>
      <c r="I44" s="511">
        <f t="shared" si="4"/>
        <v>0</v>
      </c>
      <c r="J44" s="511"/>
      <c r="K44" s="525"/>
      <c r="L44" s="514">
        <f t="shared" si="23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1735466.5652998146</v>
      </c>
      <c r="E45" s="522">
        <f t="shared" si="19"/>
        <v>115857.8169047619</v>
      </c>
      <c r="F45" s="523">
        <f t="shared" si="20"/>
        <v>1619608.7483950527</v>
      </c>
      <c r="G45" s="524">
        <f t="shared" si="21"/>
        <v>304487.02371631365</v>
      </c>
      <c r="H45" s="491">
        <f t="shared" si="22"/>
        <v>304487.02371631365</v>
      </c>
      <c r="I45" s="511">
        <f t="shared" si="4"/>
        <v>0</v>
      </c>
      <c r="J45" s="511"/>
      <c r="K45" s="525"/>
      <c r="L45" s="514">
        <f t="shared" si="23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1619608.7483950527</v>
      </c>
      <c r="E46" s="522">
        <f t="shared" si="19"/>
        <v>115857.8169047619</v>
      </c>
      <c r="F46" s="523">
        <f t="shared" si="20"/>
        <v>1503750.9314902909</v>
      </c>
      <c r="G46" s="524">
        <f t="shared" si="21"/>
        <v>291459.49612761359</v>
      </c>
      <c r="H46" s="491">
        <f t="shared" si="22"/>
        <v>291459.49612761359</v>
      </c>
      <c r="I46" s="511">
        <f t="shared" si="4"/>
        <v>0</v>
      </c>
      <c r="J46" s="511"/>
      <c r="K46" s="525"/>
      <c r="L46" s="514">
        <f t="shared" si="23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1503750.9314902909</v>
      </c>
      <c r="E47" s="522">
        <f t="shared" si="19"/>
        <v>115857.8169047619</v>
      </c>
      <c r="F47" s="523">
        <f t="shared" si="20"/>
        <v>1387893.1145855291</v>
      </c>
      <c r="G47" s="524">
        <f t="shared" si="21"/>
        <v>278431.96853891353</v>
      </c>
      <c r="H47" s="491">
        <f t="shared" si="22"/>
        <v>278431.96853891353</v>
      </c>
      <c r="I47" s="511">
        <f t="shared" si="4"/>
        <v>0</v>
      </c>
      <c r="J47" s="511"/>
      <c r="K47" s="525"/>
      <c r="L47" s="514">
        <f t="shared" si="23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1387893.1145855291</v>
      </c>
      <c r="E48" s="522">
        <f t="shared" si="19"/>
        <v>115857.8169047619</v>
      </c>
      <c r="F48" s="523">
        <f t="shared" si="20"/>
        <v>1272035.2976807673</v>
      </c>
      <c r="G48" s="524">
        <f t="shared" si="21"/>
        <v>265404.44095021347</v>
      </c>
      <c r="H48" s="491">
        <f t="shared" si="22"/>
        <v>265404.44095021347</v>
      </c>
      <c r="I48" s="511">
        <f t="shared" si="4"/>
        <v>0</v>
      </c>
      <c r="J48" s="511"/>
      <c r="K48" s="525"/>
      <c r="L48" s="514">
        <f t="shared" si="23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1272035.2976807673</v>
      </c>
      <c r="E49" s="522">
        <f t="shared" si="19"/>
        <v>115857.8169047619</v>
      </c>
      <c r="F49" s="523">
        <f t="shared" si="20"/>
        <v>1156177.4807760054</v>
      </c>
      <c r="G49" s="524">
        <f t="shared" si="21"/>
        <v>252376.91336151335</v>
      </c>
      <c r="H49" s="491">
        <f t="shared" si="22"/>
        <v>252376.91336151335</v>
      </c>
      <c r="I49" s="511">
        <f t="shared" si="4"/>
        <v>0</v>
      </c>
      <c r="J49" s="511"/>
      <c r="K49" s="525"/>
      <c r="L49" s="514">
        <f t="shared" si="23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1156177.4807760054</v>
      </c>
      <c r="E50" s="522">
        <f t="shared" si="19"/>
        <v>115857.8169047619</v>
      </c>
      <c r="F50" s="523">
        <f t="shared" si="20"/>
        <v>1040319.6638712435</v>
      </c>
      <c r="G50" s="524">
        <f t="shared" si="21"/>
        <v>239349.38577281329</v>
      </c>
      <c r="H50" s="491">
        <f t="shared" si="22"/>
        <v>239349.38577281329</v>
      </c>
      <c r="I50" s="511">
        <f t="shared" si="4"/>
        <v>0</v>
      </c>
      <c r="J50" s="511"/>
      <c r="K50" s="525"/>
      <c r="L50" s="514">
        <f t="shared" si="23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1040319.6638712435</v>
      </c>
      <c r="E51" s="522">
        <f t="shared" si="19"/>
        <v>115857.8169047619</v>
      </c>
      <c r="F51" s="523">
        <f t="shared" si="20"/>
        <v>924461.84696648153</v>
      </c>
      <c r="G51" s="524">
        <f t="shared" si="21"/>
        <v>226321.8581841132</v>
      </c>
      <c r="H51" s="491">
        <f t="shared" si="22"/>
        <v>226321.8581841132</v>
      </c>
      <c r="I51" s="511">
        <f t="shared" si="4"/>
        <v>0</v>
      </c>
      <c r="J51" s="511"/>
      <c r="K51" s="525"/>
      <c r="L51" s="514">
        <f t="shared" si="23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924461.84696648153</v>
      </c>
      <c r="E52" s="522">
        <f t="shared" si="19"/>
        <v>115857.8169047619</v>
      </c>
      <c r="F52" s="523">
        <f t="shared" si="20"/>
        <v>808604.03006171959</v>
      </c>
      <c r="G52" s="524">
        <f t="shared" ref="G52:G72" si="24">+I$12*((D52+F52)/2)+E52</f>
        <v>213294.33059541314</v>
      </c>
      <c r="H52" s="491">
        <f t="shared" ref="H52:H72" si="25">+I$13*((D52+F52)/2)+E52</f>
        <v>213294.33059541314</v>
      </c>
      <c r="I52" s="511">
        <f t="shared" si="4"/>
        <v>0</v>
      </c>
      <c r="J52" s="511"/>
      <c r="K52" s="525"/>
      <c r="L52" s="514">
        <f t="shared" si="23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808604.03006171959</v>
      </c>
      <c r="E53" s="522">
        <f t="shared" si="19"/>
        <v>115857.8169047619</v>
      </c>
      <c r="F53" s="523">
        <f t="shared" si="20"/>
        <v>692746.21315695764</v>
      </c>
      <c r="G53" s="524">
        <f t="shared" si="24"/>
        <v>200266.80300671305</v>
      </c>
      <c r="H53" s="491">
        <f t="shared" si="25"/>
        <v>200266.80300671305</v>
      </c>
      <c r="I53" s="511">
        <f t="shared" si="4"/>
        <v>0</v>
      </c>
      <c r="J53" s="511"/>
      <c r="K53" s="525"/>
      <c r="L53" s="514">
        <f t="shared" si="23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692746.21315695764</v>
      </c>
      <c r="E54" s="522">
        <f t="shared" si="19"/>
        <v>115857.8169047619</v>
      </c>
      <c r="F54" s="523">
        <f t="shared" si="20"/>
        <v>576888.3962521957</v>
      </c>
      <c r="G54" s="524">
        <f t="shared" si="24"/>
        <v>187239.27541801296</v>
      </c>
      <c r="H54" s="491">
        <f t="shared" si="25"/>
        <v>187239.27541801296</v>
      </c>
      <c r="I54" s="511">
        <f t="shared" si="4"/>
        <v>0</v>
      </c>
      <c r="J54" s="511"/>
      <c r="K54" s="525"/>
      <c r="L54" s="514">
        <f t="shared" si="23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576888.3962521957</v>
      </c>
      <c r="E55" s="522">
        <f t="shared" si="19"/>
        <v>115857.8169047619</v>
      </c>
      <c r="F55" s="523">
        <f t="shared" si="20"/>
        <v>461030.57934743381</v>
      </c>
      <c r="G55" s="524">
        <f t="shared" si="24"/>
        <v>174211.74782931287</v>
      </c>
      <c r="H55" s="491">
        <f t="shared" si="25"/>
        <v>174211.74782931287</v>
      </c>
      <c r="I55" s="511">
        <f t="shared" si="4"/>
        <v>0</v>
      </c>
      <c r="J55" s="511"/>
      <c r="K55" s="525"/>
      <c r="L55" s="514">
        <f t="shared" si="23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461030.57934743381</v>
      </c>
      <c r="E56" s="522">
        <f t="shared" si="19"/>
        <v>115857.8169047619</v>
      </c>
      <c r="F56" s="523">
        <f t="shared" si="20"/>
        <v>345172.76244267193</v>
      </c>
      <c r="G56" s="524">
        <f t="shared" si="24"/>
        <v>161184.22024061281</v>
      </c>
      <c r="H56" s="491">
        <f t="shared" si="25"/>
        <v>161184.22024061281</v>
      </c>
      <c r="I56" s="511">
        <f t="shared" si="4"/>
        <v>0</v>
      </c>
      <c r="J56" s="511"/>
      <c r="K56" s="525"/>
      <c r="L56" s="514">
        <f t="shared" si="23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345172.76244267193</v>
      </c>
      <c r="E57" s="522">
        <f t="shared" si="19"/>
        <v>115857.8169047619</v>
      </c>
      <c r="F57" s="523">
        <f t="shared" si="20"/>
        <v>229314.94553791004</v>
      </c>
      <c r="G57" s="524">
        <f t="shared" si="24"/>
        <v>148156.69265191272</v>
      </c>
      <c r="H57" s="491">
        <f t="shared" si="25"/>
        <v>148156.69265191272</v>
      </c>
      <c r="I57" s="511">
        <f t="shared" si="4"/>
        <v>0</v>
      </c>
      <c r="J57" s="511"/>
      <c r="K57" s="525"/>
      <c r="L57" s="514">
        <f t="shared" si="23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229314.94553791004</v>
      </c>
      <c r="E58" s="522">
        <f t="shared" si="19"/>
        <v>115857.8169047619</v>
      </c>
      <c r="F58" s="523">
        <f t="shared" si="20"/>
        <v>113457.12863314814</v>
      </c>
      <c r="G58" s="524">
        <f t="shared" si="24"/>
        <v>135129.16506321263</v>
      </c>
      <c r="H58" s="491">
        <f t="shared" si="25"/>
        <v>135129.16506321263</v>
      </c>
      <c r="I58" s="511">
        <f t="shared" si="4"/>
        <v>0</v>
      </c>
      <c r="J58" s="511"/>
      <c r="K58" s="525"/>
      <c r="L58" s="514">
        <f t="shared" si="23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113457.12863314814</v>
      </c>
      <c r="E59" s="522">
        <f t="shared" si="19"/>
        <v>113457.12863314814</v>
      </c>
      <c r="F59" s="523">
        <f t="shared" si="20"/>
        <v>0</v>
      </c>
      <c r="G59" s="524">
        <f t="shared" si="24"/>
        <v>119835.92081519848</v>
      </c>
      <c r="H59" s="491">
        <f t="shared" si="25"/>
        <v>119835.92081519848</v>
      </c>
      <c r="I59" s="511">
        <f t="shared" si="4"/>
        <v>0</v>
      </c>
      <c r="J59" s="511"/>
      <c r="K59" s="525"/>
      <c r="L59" s="514">
        <f t="shared" si="23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4"/>
        <v>0</v>
      </c>
      <c r="H60" s="491">
        <f t="shared" si="25"/>
        <v>0</v>
      </c>
      <c r="I60" s="511">
        <f t="shared" si="4"/>
        <v>0</v>
      </c>
      <c r="J60" s="511"/>
      <c r="K60" s="525"/>
      <c r="L60" s="514">
        <f t="shared" si="23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4">
        <f t="shared" si="24"/>
        <v>0</v>
      </c>
      <c r="H61" s="491">
        <f t="shared" si="25"/>
        <v>0</v>
      </c>
      <c r="I61" s="511">
        <f t="shared" si="4"/>
        <v>0</v>
      </c>
      <c r="J61" s="511"/>
      <c r="K61" s="525"/>
      <c r="L61" s="514">
        <f t="shared" si="23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4">
        <f t="shared" si="24"/>
        <v>0</v>
      </c>
      <c r="H62" s="491">
        <f t="shared" si="25"/>
        <v>0</v>
      </c>
      <c r="I62" s="511">
        <f t="shared" si="4"/>
        <v>0</v>
      </c>
      <c r="J62" s="511"/>
      <c r="K62" s="525"/>
      <c r="L62" s="514">
        <f t="shared" si="23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4">
        <f t="shared" si="24"/>
        <v>0</v>
      </c>
      <c r="H63" s="491">
        <f t="shared" si="25"/>
        <v>0</v>
      </c>
      <c r="I63" s="511">
        <f t="shared" si="4"/>
        <v>0</v>
      </c>
      <c r="J63" s="511"/>
      <c r="K63" s="525"/>
      <c r="L63" s="514">
        <f t="shared" si="23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4">
        <f t="shared" si="24"/>
        <v>0</v>
      </c>
      <c r="H64" s="491">
        <f t="shared" si="25"/>
        <v>0</v>
      </c>
      <c r="I64" s="511">
        <f t="shared" si="4"/>
        <v>0</v>
      </c>
      <c r="J64" s="511"/>
      <c r="K64" s="525"/>
      <c r="L64" s="514">
        <f t="shared" si="23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4">
        <f t="shared" si="24"/>
        <v>0</v>
      </c>
      <c r="H65" s="491">
        <f t="shared" si="25"/>
        <v>0</v>
      </c>
      <c r="I65" s="511">
        <f t="shared" si="4"/>
        <v>0</v>
      </c>
      <c r="J65" s="511"/>
      <c r="K65" s="525"/>
      <c r="L65" s="514">
        <f t="shared" si="23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4">
        <f t="shared" si="24"/>
        <v>0</v>
      </c>
      <c r="H66" s="491">
        <f t="shared" si="25"/>
        <v>0</v>
      </c>
      <c r="I66" s="511">
        <f t="shared" si="4"/>
        <v>0</v>
      </c>
      <c r="J66" s="511"/>
      <c r="K66" s="525"/>
      <c r="L66" s="514">
        <f t="shared" si="23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4">
        <f t="shared" si="24"/>
        <v>0</v>
      </c>
      <c r="H67" s="491">
        <f t="shared" si="25"/>
        <v>0</v>
      </c>
      <c r="I67" s="511">
        <f t="shared" si="4"/>
        <v>0</v>
      </c>
      <c r="J67" s="511"/>
      <c r="K67" s="525"/>
      <c r="L67" s="514">
        <f t="shared" si="23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4">
        <f t="shared" si="24"/>
        <v>0</v>
      </c>
      <c r="H68" s="491">
        <f t="shared" si="25"/>
        <v>0</v>
      </c>
      <c r="I68" s="511">
        <f t="shared" si="4"/>
        <v>0</v>
      </c>
      <c r="J68" s="511"/>
      <c r="K68" s="525"/>
      <c r="L68" s="514">
        <f t="shared" si="23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4">
        <f t="shared" si="24"/>
        <v>0</v>
      </c>
      <c r="H69" s="491">
        <f t="shared" si="25"/>
        <v>0</v>
      </c>
      <c r="I69" s="511">
        <f t="shared" si="4"/>
        <v>0</v>
      </c>
      <c r="J69" s="511"/>
      <c r="K69" s="525"/>
      <c r="L69" s="514">
        <f t="shared" si="23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4">
        <f t="shared" si="24"/>
        <v>0</v>
      </c>
      <c r="H70" s="491">
        <f t="shared" si="25"/>
        <v>0</v>
      </c>
      <c r="I70" s="511">
        <f t="shared" si="4"/>
        <v>0</v>
      </c>
      <c r="J70" s="511"/>
      <c r="K70" s="525"/>
      <c r="L70" s="514">
        <f t="shared" si="23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4">
        <f t="shared" si="24"/>
        <v>0</v>
      </c>
      <c r="H71" s="491">
        <f t="shared" si="25"/>
        <v>0</v>
      </c>
      <c r="I71" s="511">
        <f t="shared" si="4"/>
        <v>0</v>
      </c>
      <c r="J71" s="511"/>
      <c r="K71" s="525"/>
      <c r="L71" s="514">
        <f t="shared" si="23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9"/>
        <v>0</v>
      </c>
      <c r="F72" s="523">
        <f t="shared" si="20"/>
        <v>0</v>
      </c>
      <c r="G72" s="524">
        <f t="shared" si="24"/>
        <v>0</v>
      </c>
      <c r="H72" s="491">
        <f t="shared" si="25"/>
        <v>0</v>
      </c>
      <c r="I72" s="511">
        <f t="shared" si="4"/>
        <v>0</v>
      </c>
      <c r="J72" s="511"/>
      <c r="K72" s="532"/>
      <c r="L72" s="533">
        <f t="shared" si="23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4866028.3099999987</v>
      </c>
      <c r="F73" s="375"/>
      <c r="G73" s="375">
        <f>SUM(G17:G72)</f>
        <v>17050941.170526825</v>
      </c>
      <c r="H73" s="375">
        <f>SUM(H17:H72)</f>
        <v>17050941.170526825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605858.73237546359</v>
      </c>
      <c r="N87" s="546">
        <f>IF(J92&lt;D11,0,VLOOKUP(J92,C17:O72,11))</f>
        <v>605858.73237546359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590600.59118083888</v>
      </c>
      <c r="N88" s="550">
        <f>IF(J92&lt;D11,0,VLOOKUP(J92,C99:P154,7))</f>
        <v>590600.59118083888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-15258.14119462471</v>
      </c>
      <c r="N89" s="555">
        <f>+N88-N87</f>
        <v>-15258.14119462471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4866028.3099999996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110591.55249999999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4" si="26">H99</f>
        <v>317769.34002768091</v>
      </c>
      <c r="M99" s="519">
        <f t="shared" ref="M99:M104" si="27">IF(L99&lt;&gt;0,+H99-L99,0)</f>
        <v>0</v>
      </c>
      <c r="N99" s="518">
        <f t="shared" ref="N99:N104" si="28"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6"/>
        <v>720104.80925496051</v>
      </c>
      <c r="M100" s="519">
        <f t="shared" si="27"/>
        <v>0</v>
      </c>
      <c r="N100" s="518">
        <f t="shared" si="28"/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30">+I101-H101</f>
        <v>0</v>
      </c>
      <c r="K101" s="514"/>
      <c r="L101" s="518">
        <f t="shared" si="26"/>
        <v>709589.70185854996</v>
      </c>
      <c r="M101" s="519">
        <f t="shared" si="27"/>
        <v>0</v>
      </c>
      <c r="N101" s="518">
        <f t="shared" si="28"/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30"/>
        <v>0</v>
      </c>
      <c r="K102" s="514"/>
      <c r="L102" s="518">
        <f t="shared" si="26"/>
        <v>672635.50351476576</v>
      </c>
      <c r="M102" s="519">
        <f t="shared" si="27"/>
        <v>0</v>
      </c>
      <c r="N102" s="518">
        <f t="shared" si="28"/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9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30"/>
        <v>0</v>
      </c>
      <c r="K103" s="514"/>
      <c r="L103" s="518">
        <f t="shared" si="26"/>
        <v>587672.84728048416</v>
      </c>
      <c r="M103" s="519">
        <f t="shared" si="27"/>
        <v>0</v>
      </c>
      <c r="N103" s="518">
        <f t="shared" si="28"/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9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30"/>
        <v>0</v>
      </c>
      <c r="K104" s="514"/>
      <c r="L104" s="518">
        <f t="shared" si="26"/>
        <v>579136.71520740201</v>
      </c>
      <c r="M104" s="519">
        <f t="shared" si="27"/>
        <v>0</v>
      </c>
      <c r="N104" s="518">
        <f t="shared" si="28"/>
        <v>579136.71520740201</v>
      </c>
      <c r="O104" s="514">
        <f t="shared" ref="O104:O130" si="31">IF(N104&lt;&gt;0,+I104-N104,0)</f>
        <v>0</v>
      </c>
      <c r="P104" s="514">
        <f t="shared" ref="P104:P130" si="32">+O104-M104</f>
        <v>0</v>
      </c>
    </row>
    <row r="105" spans="1:16" ht="12.5">
      <c r="B105" s="195" t="str">
        <f t="shared" si="29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30"/>
        <v>0</v>
      </c>
      <c r="K105" s="514"/>
      <c r="L105" s="518">
        <f t="shared" ref="L105" si="33">H105</f>
        <v>571834.25819080928</v>
      </c>
      <c r="M105" s="519">
        <f t="shared" ref="M105" si="34">IF(L105&lt;&gt;0,+H105-L105,0)</f>
        <v>0</v>
      </c>
      <c r="N105" s="518">
        <f t="shared" ref="N105" si="35">I105</f>
        <v>571834.25819080928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29"/>
        <v/>
      </c>
      <c r="C106" s="507">
        <f>IF(D93="","-",+C105+1)</f>
        <v>2021</v>
      </c>
      <c r="D106" s="629">
        <v>4180801.2591362121</v>
      </c>
      <c r="E106" s="630">
        <v>118683.60975609756</v>
      </c>
      <c r="F106" s="631">
        <v>4062117.6493801144</v>
      </c>
      <c r="G106" s="631">
        <v>4121459.4542581635</v>
      </c>
      <c r="H106" s="633">
        <v>586527.89122895012</v>
      </c>
      <c r="I106" s="634">
        <v>586527.89122895012</v>
      </c>
      <c r="J106" s="514">
        <f t="shared" si="30"/>
        <v>0</v>
      </c>
      <c r="K106" s="514"/>
      <c r="L106" s="518">
        <f t="shared" ref="L106" si="36">H106</f>
        <v>586527.89122895012</v>
      </c>
      <c r="M106" s="519">
        <f t="shared" ref="M106" si="37">IF(L106&lt;&gt;0,+H106-L106,0)</f>
        <v>0</v>
      </c>
      <c r="N106" s="518">
        <f t="shared" ref="N106" si="38">I106</f>
        <v>586527.89122895012</v>
      </c>
      <c r="O106" s="514">
        <f t="shared" si="31"/>
        <v>0</v>
      </c>
      <c r="P106" s="514">
        <f t="shared" si="32"/>
        <v>0</v>
      </c>
    </row>
    <row r="107" spans="1:16" ht="12.5">
      <c r="B107" s="195" t="str">
        <f t="shared" si="29"/>
        <v/>
      </c>
      <c r="C107" s="507">
        <f>IF(D93="","-",+C106+1)</f>
        <v>2022</v>
      </c>
      <c r="D107" s="629">
        <v>4062117.6493801144</v>
      </c>
      <c r="E107" s="630">
        <v>115857.80952380953</v>
      </c>
      <c r="F107" s="631">
        <v>3946259.8398563047</v>
      </c>
      <c r="G107" s="631">
        <v>4004188.7446182095</v>
      </c>
      <c r="H107" s="633">
        <v>586181.1826013641</v>
      </c>
      <c r="I107" s="634">
        <v>586181.1826013641</v>
      </c>
      <c r="J107" s="514">
        <f t="shared" si="30"/>
        <v>0</v>
      </c>
      <c r="K107" s="514"/>
      <c r="L107" s="518">
        <f t="shared" ref="L107" si="39">H107</f>
        <v>586181.1826013641</v>
      </c>
      <c r="M107" s="519">
        <f t="shared" ref="M107" si="40">IF(L107&lt;&gt;0,+H107-L107,0)</f>
        <v>0</v>
      </c>
      <c r="N107" s="518">
        <f t="shared" ref="N107" si="41">I107</f>
        <v>586181.1826013641</v>
      </c>
      <c r="O107" s="514">
        <f t="shared" ref="O107" si="42">IF(N107&lt;&gt;0,+I107-N107,0)</f>
        <v>0</v>
      </c>
      <c r="P107" s="514">
        <f t="shared" ref="P107" si="43">+O107-M107</f>
        <v>0</v>
      </c>
    </row>
    <row r="108" spans="1:16" ht="12.5">
      <c r="B108" s="195" t="str">
        <f t="shared" si="29"/>
        <v>IU</v>
      </c>
      <c r="C108" s="507">
        <f>IF(D93="","-",+C107+1)</f>
        <v>2023</v>
      </c>
      <c r="D108" s="374">
        <f>IF(F107+SUM(E$99:E107)=D$92,F107,D$92-SUM(E$99:E107))</f>
        <v>3946260.1498563047</v>
      </c>
      <c r="E108" s="522">
        <f t="shared" ref="E108:E154" si="44">IF(+$J$96&lt;F107,$J$96,D108)</f>
        <v>110591.55249999999</v>
      </c>
      <c r="F108" s="523">
        <f t="shared" ref="F108:F154" si="45">+D108-E108</f>
        <v>3835668.5973563045</v>
      </c>
      <c r="G108" s="523">
        <f t="shared" ref="G108:G154" si="46">+(F108+D108)/2</f>
        <v>3890964.3736063046</v>
      </c>
      <c r="H108" s="526">
        <f t="shared" ref="H108:H154" si="47">+J$94*G108+E108</f>
        <v>590600.59118083888</v>
      </c>
      <c r="I108" s="577">
        <f t="shared" ref="I108:I154" si="48">+J$95*G108+E108</f>
        <v>590600.59118083888</v>
      </c>
      <c r="J108" s="514">
        <f t="shared" si="30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29"/>
        <v/>
      </c>
      <c r="C109" s="507">
        <f>IF(D93="","-",+C108+1)</f>
        <v>2024</v>
      </c>
      <c r="D109" s="374">
        <f>IF(F108+SUM(E$99:E108)=D$92,F108,D$92-SUM(E$99:E108))</f>
        <v>3835668.5973563045</v>
      </c>
      <c r="E109" s="522">
        <f t="shared" si="44"/>
        <v>110591.55249999999</v>
      </c>
      <c r="F109" s="523">
        <f t="shared" si="45"/>
        <v>3725077.0448563043</v>
      </c>
      <c r="G109" s="523">
        <f t="shared" si="46"/>
        <v>3780372.8211063044</v>
      </c>
      <c r="H109" s="526">
        <f t="shared" si="47"/>
        <v>576957.4580897626</v>
      </c>
      <c r="I109" s="577">
        <f t="shared" si="48"/>
        <v>576957.4580897626</v>
      </c>
      <c r="J109" s="514">
        <f t="shared" si="30"/>
        <v>0</v>
      </c>
      <c r="K109" s="514"/>
      <c r="L109" s="525"/>
      <c r="M109" s="514">
        <f t="shared" si="4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29"/>
        <v/>
      </c>
      <c r="C110" s="507">
        <f>IF(D93="","-",+C109+1)</f>
        <v>2025</v>
      </c>
      <c r="D110" s="374">
        <f>IF(F109+SUM(E$99:E109)=D$92,F109,D$92-SUM(E$99:E109))</f>
        <v>3725077.0448563043</v>
      </c>
      <c r="E110" s="522">
        <f t="shared" si="44"/>
        <v>110591.55249999999</v>
      </c>
      <c r="F110" s="523">
        <f t="shared" si="45"/>
        <v>3614485.4923563041</v>
      </c>
      <c r="G110" s="523">
        <f t="shared" si="46"/>
        <v>3669781.2686063042</v>
      </c>
      <c r="H110" s="526">
        <f t="shared" si="47"/>
        <v>563314.32499868656</v>
      </c>
      <c r="I110" s="577">
        <f t="shared" si="48"/>
        <v>563314.32499868656</v>
      </c>
      <c r="J110" s="514">
        <f t="shared" si="30"/>
        <v>0</v>
      </c>
      <c r="K110" s="514"/>
      <c r="L110" s="525"/>
      <c r="M110" s="514">
        <f t="shared" si="4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29"/>
        <v/>
      </c>
      <c r="C111" s="507">
        <f>IF(D93="","-",+C110+1)</f>
        <v>2026</v>
      </c>
      <c r="D111" s="374">
        <f>IF(F110+SUM(E$99:E110)=D$92,F110,D$92-SUM(E$99:E110))</f>
        <v>3614485.4923563041</v>
      </c>
      <c r="E111" s="522">
        <f t="shared" si="44"/>
        <v>110591.55249999999</v>
      </c>
      <c r="F111" s="523">
        <f t="shared" si="45"/>
        <v>3503893.9398563039</v>
      </c>
      <c r="G111" s="523">
        <f t="shared" si="46"/>
        <v>3559189.716106304</v>
      </c>
      <c r="H111" s="526">
        <f t="shared" si="47"/>
        <v>549671.19190761028</v>
      </c>
      <c r="I111" s="577">
        <f t="shared" si="48"/>
        <v>549671.19190761028</v>
      </c>
      <c r="J111" s="514">
        <f t="shared" si="30"/>
        <v>0</v>
      </c>
      <c r="K111" s="514"/>
      <c r="L111" s="525"/>
      <c r="M111" s="514">
        <f t="shared" si="4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29"/>
        <v/>
      </c>
      <c r="C112" s="507">
        <f>IF(D93="","-",+C111+1)</f>
        <v>2027</v>
      </c>
      <c r="D112" s="374">
        <f>IF(F111+SUM(E$99:E111)=D$92,F111,D$92-SUM(E$99:E111))</f>
        <v>3503893.9398563039</v>
      </c>
      <c r="E112" s="522">
        <f t="shared" si="44"/>
        <v>110591.55249999999</v>
      </c>
      <c r="F112" s="523">
        <f t="shared" si="45"/>
        <v>3393302.3873563036</v>
      </c>
      <c r="G112" s="523">
        <f t="shared" si="46"/>
        <v>3448598.1636063037</v>
      </c>
      <c r="H112" s="526">
        <f t="shared" si="47"/>
        <v>536028.05881653423</v>
      </c>
      <c r="I112" s="577">
        <f t="shared" si="48"/>
        <v>536028.05881653423</v>
      </c>
      <c r="J112" s="514">
        <f t="shared" si="30"/>
        <v>0</v>
      </c>
      <c r="K112" s="514"/>
      <c r="L112" s="525"/>
      <c r="M112" s="514">
        <f t="shared" si="4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29"/>
        <v/>
      </c>
      <c r="C113" s="507">
        <f>IF(D93="","-",+C112+1)</f>
        <v>2028</v>
      </c>
      <c r="D113" s="374">
        <f>IF(F112+SUM(E$99:E112)=D$92,F112,D$92-SUM(E$99:E112))</f>
        <v>3393302.3873563036</v>
      </c>
      <c r="E113" s="522">
        <f t="shared" si="44"/>
        <v>110591.55249999999</v>
      </c>
      <c r="F113" s="523">
        <f t="shared" si="45"/>
        <v>3282710.8348563034</v>
      </c>
      <c r="G113" s="523">
        <f t="shared" si="46"/>
        <v>3338006.6111063035</v>
      </c>
      <c r="H113" s="526">
        <f t="shared" si="47"/>
        <v>522384.92572545802</v>
      </c>
      <c r="I113" s="577">
        <f t="shared" si="48"/>
        <v>522384.92572545802</v>
      </c>
      <c r="J113" s="514">
        <f t="shared" si="30"/>
        <v>0</v>
      </c>
      <c r="K113" s="514"/>
      <c r="L113" s="525"/>
      <c r="M113" s="514">
        <f t="shared" si="4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29"/>
        <v/>
      </c>
      <c r="C114" s="507">
        <f>IF(D93="","-",+C113+1)</f>
        <v>2029</v>
      </c>
      <c r="D114" s="374">
        <f>IF(F113+SUM(E$99:E113)=D$92,F113,D$92-SUM(E$99:E113))</f>
        <v>3282710.8348563034</v>
      </c>
      <c r="E114" s="522">
        <f t="shared" si="44"/>
        <v>110591.55249999999</v>
      </c>
      <c r="F114" s="523">
        <f t="shared" si="45"/>
        <v>3172119.2823563032</v>
      </c>
      <c r="G114" s="523">
        <f t="shared" si="46"/>
        <v>3227415.0586063033</v>
      </c>
      <c r="H114" s="526">
        <f t="shared" si="47"/>
        <v>508741.79263438185</v>
      </c>
      <c r="I114" s="577">
        <f t="shared" si="48"/>
        <v>508741.79263438185</v>
      </c>
      <c r="J114" s="514">
        <f t="shared" si="30"/>
        <v>0</v>
      </c>
      <c r="K114" s="514"/>
      <c r="L114" s="525"/>
      <c r="M114" s="514">
        <f t="shared" si="4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29"/>
        <v/>
      </c>
      <c r="C115" s="507">
        <f>IF(D93="","-",+C114+1)</f>
        <v>2030</v>
      </c>
      <c r="D115" s="374">
        <f>IF(F114+SUM(E$99:E114)=D$92,F114,D$92-SUM(E$99:E114))</f>
        <v>3172119.2823563032</v>
      </c>
      <c r="E115" s="522">
        <f t="shared" si="44"/>
        <v>110591.55249999999</v>
      </c>
      <c r="F115" s="523">
        <f t="shared" si="45"/>
        <v>3061527.729856303</v>
      </c>
      <c r="G115" s="523">
        <f t="shared" si="46"/>
        <v>3116823.5061063031</v>
      </c>
      <c r="H115" s="526">
        <f t="shared" si="47"/>
        <v>495098.65954330564</v>
      </c>
      <c r="I115" s="577">
        <f t="shared" si="48"/>
        <v>495098.65954330564</v>
      </c>
      <c r="J115" s="514">
        <f t="shared" si="30"/>
        <v>0</v>
      </c>
      <c r="K115" s="514"/>
      <c r="L115" s="525"/>
      <c r="M115" s="514">
        <f t="shared" si="4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29"/>
        <v/>
      </c>
      <c r="C116" s="507">
        <f>IF(D93="","-",+C115+1)</f>
        <v>2031</v>
      </c>
      <c r="D116" s="374">
        <f>IF(F115+SUM(E$99:E115)=D$92,F115,D$92-SUM(E$99:E115))</f>
        <v>3061527.729856303</v>
      </c>
      <c r="E116" s="522">
        <f t="shared" si="44"/>
        <v>110591.55249999999</v>
      </c>
      <c r="F116" s="523">
        <f t="shared" si="45"/>
        <v>2950936.1773563027</v>
      </c>
      <c r="G116" s="523">
        <f t="shared" si="46"/>
        <v>3006231.9536063028</v>
      </c>
      <c r="H116" s="526">
        <f t="shared" si="47"/>
        <v>481455.52645222947</v>
      </c>
      <c r="I116" s="577">
        <f t="shared" si="48"/>
        <v>481455.52645222947</v>
      </c>
      <c r="J116" s="514">
        <f t="shared" si="30"/>
        <v>0</v>
      </c>
      <c r="K116" s="514"/>
      <c r="L116" s="525"/>
      <c r="M116" s="514">
        <f t="shared" si="4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29"/>
        <v/>
      </c>
      <c r="C117" s="507">
        <f>IF(D93="","-",+C116+1)</f>
        <v>2032</v>
      </c>
      <c r="D117" s="374">
        <f>IF(F116+SUM(E$99:E116)=D$92,F116,D$92-SUM(E$99:E116))</f>
        <v>2950936.1773563027</v>
      </c>
      <c r="E117" s="522">
        <f t="shared" si="44"/>
        <v>110591.55249999999</v>
      </c>
      <c r="F117" s="523">
        <f t="shared" si="45"/>
        <v>2840344.6248563025</v>
      </c>
      <c r="G117" s="523">
        <f t="shared" si="46"/>
        <v>2895640.4011063026</v>
      </c>
      <c r="H117" s="526">
        <f t="shared" si="47"/>
        <v>467812.39336115331</v>
      </c>
      <c r="I117" s="577">
        <f t="shared" si="48"/>
        <v>467812.39336115331</v>
      </c>
      <c r="J117" s="514">
        <f t="shared" si="30"/>
        <v>0</v>
      </c>
      <c r="K117" s="514"/>
      <c r="L117" s="525"/>
      <c r="M117" s="514">
        <f t="shared" si="4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29"/>
        <v/>
      </c>
      <c r="C118" s="507">
        <f>IF(D93="","-",+C117+1)</f>
        <v>2033</v>
      </c>
      <c r="D118" s="374">
        <f>IF(F117+SUM(E$99:E117)=D$92,F117,D$92-SUM(E$99:E117))</f>
        <v>2840344.6248563025</v>
      </c>
      <c r="E118" s="522">
        <f t="shared" si="44"/>
        <v>110591.55249999999</v>
      </c>
      <c r="F118" s="523">
        <f t="shared" si="45"/>
        <v>2729753.0723563023</v>
      </c>
      <c r="G118" s="523">
        <f t="shared" si="46"/>
        <v>2785048.8486063024</v>
      </c>
      <c r="H118" s="526">
        <f t="shared" si="47"/>
        <v>454169.26027007715</v>
      </c>
      <c r="I118" s="577">
        <f t="shared" si="48"/>
        <v>454169.26027007715</v>
      </c>
      <c r="J118" s="514">
        <f t="shared" si="30"/>
        <v>0</v>
      </c>
      <c r="K118" s="514"/>
      <c r="L118" s="525"/>
      <c r="M118" s="514">
        <f t="shared" si="4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29"/>
        <v/>
      </c>
      <c r="C119" s="507">
        <f>IF(D93="","-",+C118+1)</f>
        <v>2034</v>
      </c>
      <c r="D119" s="374">
        <f>IF(F118+SUM(E$99:E118)=D$92,F118,D$92-SUM(E$99:E118))</f>
        <v>2729753.0723563023</v>
      </c>
      <c r="E119" s="522">
        <f t="shared" si="44"/>
        <v>110591.55249999999</v>
      </c>
      <c r="F119" s="523">
        <f t="shared" si="45"/>
        <v>2619161.5198563021</v>
      </c>
      <c r="G119" s="523">
        <f t="shared" si="46"/>
        <v>2674457.2961063022</v>
      </c>
      <c r="H119" s="526">
        <f t="shared" si="47"/>
        <v>440526.12717900099</v>
      </c>
      <c r="I119" s="577">
        <f t="shared" si="48"/>
        <v>440526.12717900099</v>
      </c>
      <c r="J119" s="514">
        <f t="shared" si="30"/>
        <v>0</v>
      </c>
      <c r="K119" s="514"/>
      <c r="L119" s="525"/>
      <c r="M119" s="514">
        <f t="shared" si="4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29"/>
        <v/>
      </c>
      <c r="C120" s="507">
        <f>IF(D93="","-",+C119+1)</f>
        <v>2035</v>
      </c>
      <c r="D120" s="374">
        <f>IF(F119+SUM(E$99:E119)=D$92,F119,D$92-SUM(E$99:E119))</f>
        <v>2619161.5198563021</v>
      </c>
      <c r="E120" s="522">
        <f t="shared" si="44"/>
        <v>110591.55249999999</v>
      </c>
      <c r="F120" s="523">
        <f t="shared" si="45"/>
        <v>2508569.9673563018</v>
      </c>
      <c r="G120" s="523">
        <f t="shared" si="46"/>
        <v>2563865.743606302</v>
      </c>
      <c r="H120" s="526">
        <f t="shared" si="47"/>
        <v>426882.99408792483</v>
      </c>
      <c r="I120" s="577">
        <f t="shared" si="48"/>
        <v>426882.99408792483</v>
      </c>
      <c r="J120" s="514">
        <f t="shared" si="30"/>
        <v>0</v>
      </c>
      <c r="K120" s="514"/>
      <c r="L120" s="525"/>
      <c r="M120" s="514">
        <f t="shared" si="4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29"/>
        <v/>
      </c>
      <c r="C121" s="507">
        <f>IF(D93="","-",+C120+1)</f>
        <v>2036</v>
      </c>
      <c r="D121" s="374">
        <f>IF(F120+SUM(E$99:E120)=D$92,F120,D$92-SUM(E$99:E120))</f>
        <v>2508569.9673563018</v>
      </c>
      <c r="E121" s="522">
        <f t="shared" si="44"/>
        <v>110591.55249999999</v>
      </c>
      <c r="F121" s="523">
        <f t="shared" si="45"/>
        <v>2397978.4148563016</v>
      </c>
      <c r="G121" s="523">
        <f t="shared" si="46"/>
        <v>2453274.1911063017</v>
      </c>
      <c r="H121" s="526">
        <f t="shared" si="47"/>
        <v>413239.86099684867</v>
      </c>
      <c r="I121" s="577">
        <f t="shared" si="48"/>
        <v>413239.86099684867</v>
      </c>
      <c r="J121" s="514">
        <f t="shared" si="30"/>
        <v>0</v>
      </c>
      <c r="K121" s="514"/>
      <c r="L121" s="525"/>
      <c r="M121" s="514">
        <f t="shared" si="4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29"/>
        <v/>
      </c>
      <c r="C122" s="507">
        <f>IF(D93="","-",+C121+1)</f>
        <v>2037</v>
      </c>
      <c r="D122" s="374">
        <f>IF(F121+SUM(E$99:E121)=D$92,F121,D$92-SUM(E$99:E121))</f>
        <v>2397978.4148563016</v>
      </c>
      <c r="E122" s="522">
        <f t="shared" si="44"/>
        <v>110591.55249999999</v>
      </c>
      <c r="F122" s="523">
        <f t="shared" si="45"/>
        <v>2287386.8623563014</v>
      </c>
      <c r="G122" s="523">
        <f t="shared" si="46"/>
        <v>2342682.6386063015</v>
      </c>
      <c r="H122" s="526">
        <f t="shared" si="47"/>
        <v>399596.72790577251</v>
      </c>
      <c r="I122" s="577">
        <f t="shared" si="48"/>
        <v>399596.72790577251</v>
      </c>
      <c r="J122" s="514">
        <f t="shared" si="30"/>
        <v>0</v>
      </c>
      <c r="K122" s="514"/>
      <c r="L122" s="525"/>
      <c r="M122" s="514">
        <f t="shared" si="4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29"/>
        <v/>
      </c>
      <c r="C123" s="507">
        <f>IF(D93="","-",+C122+1)</f>
        <v>2038</v>
      </c>
      <c r="D123" s="374">
        <f>IF(F122+SUM(E$99:E122)=D$92,F122,D$92-SUM(E$99:E122))</f>
        <v>2287386.8623563014</v>
      </c>
      <c r="E123" s="522">
        <f t="shared" si="44"/>
        <v>110591.55249999999</v>
      </c>
      <c r="F123" s="523">
        <f t="shared" si="45"/>
        <v>2176795.3098563012</v>
      </c>
      <c r="G123" s="523">
        <f t="shared" si="46"/>
        <v>2232091.0861063013</v>
      </c>
      <c r="H123" s="526">
        <f t="shared" si="47"/>
        <v>385953.59481469629</v>
      </c>
      <c r="I123" s="577">
        <f t="shared" si="48"/>
        <v>385953.59481469629</v>
      </c>
      <c r="J123" s="514">
        <f t="shared" si="30"/>
        <v>0</v>
      </c>
      <c r="K123" s="514"/>
      <c r="L123" s="525"/>
      <c r="M123" s="514">
        <f t="shared" si="4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29"/>
        <v/>
      </c>
      <c r="C124" s="507">
        <f>IF(D93="","-",+C123+1)</f>
        <v>2039</v>
      </c>
      <c r="D124" s="374">
        <f>IF(F123+SUM(E$99:E123)=D$92,F123,D$92-SUM(E$99:E123))</f>
        <v>2176795.3098563012</v>
      </c>
      <c r="E124" s="522">
        <f t="shared" si="44"/>
        <v>110591.55249999999</v>
      </c>
      <c r="F124" s="523">
        <f t="shared" si="45"/>
        <v>2066203.7573563012</v>
      </c>
      <c r="G124" s="523">
        <f t="shared" si="46"/>
        <v>2121499.5336063011</v>
      </c>
      <c r="H124" s="526">
        <f t="shared" si="47"/>
        <v>372310.46172362019</v>
      </c>
      <c r="I124" s="577">
        <f t="shared" si="48"/>
        <v>372310.46172362019</v>
      </c>
      <c r="J124" s="514">
        <f t="shared" si="30"/>
        <v>0</v>
      </c>
      <c r="K124" s="514"/>
      <c r="L124" s="525"/>
      <c r="M124" s="514">
        <f t="shared" si="4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29"/>
        <v/>
      </c>
      <c r="C125" s="507">
        <f>IF(D93="","-",+C124+1)</f>
        <v>2040</v>
      </c>
      <c r="D125" s="374">
        <f>IF(F124+SUM(E$99:E124)=D$92,F124,D$92-SUM(E$99:E124))</f>
        <v>2066203.7573563012</v>
      </c>
      <c r="E125" s="522">
        <f t="shared" si="44"/>
        <v>110591.55249999999</v>
      </c>
      <c r="F125" s="523">
        <f t="shared" si="45"/>
        <v>1955612.2048563012</v>
      </c>
      <c r="G125" s="523">
        <f t="shared" si="46"/>
        <v>2010907.9811063013</v>
      </c>
      <c r="H125" s="526">
        <f t="shared" si="47"/>
        <v>358667.32863254403</v>
      </c>
      <c r="I125" s="577">
        <f t="shared" si="48"/>
        <v>358667.32863254403</v>
      </c>
      <c r="J125" s="514">
        <f t="shared" si="30"/>
        <v>0</v>
      </c>
      <c r="K125" s="514"/>
      <c r="L125" s="525"/>
      <c r="M125" s="514">
        <f t="shared" si="4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29"/>
        <v/>
      </c>
      <c r="C126" s="507">
        <f>IF(D93="","-",+C125+1)</f>
        <v>2041</v>
      </c>
      <c r="D126" s="374">
        <f>IF(F125+SUM(E$99:E125)=D$92,F125,D$92-SUM(E$99:E125))</f>
        <v>1955612.2048563012</v>
      </c>
      <c r="E126" s="522">
        <f t="shared" si="44"/>
        <v>110591.55249999999</v>
      </c>
      <c r="F126" s="523">
        <f t="shared" si="45"/>
        <v>1845020.6523563012</v>
      </c>
      <c r="G126" s="523">
        <f t="shared" si="46"/>
        <v>1900316.4286063011</v>
      </c>
      <c r="H126" s="526">
        <f t="shared" si="47"/>
        <v>345024.19554146787</v>
      </c>
      <c r="I126" s="577">
        <f t="shared" si="48"/>
        <v>345024.19554146787</v>
      </c>
      <c r="J126" s="514">
        <f t="shared" si="30"/>
        <v>0</v>
      </c>
      <c r="K126" s="514"/>
      <c r="L126" s="525"/>
      <c r="M126" s="514">
        <f t="shared" si="4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29"/>
        <v/>
      </c>
      <c r="C127" s="507">
        <f>IF(D93="","-",+C126+1)</f>
        <v>2042</v>
      </c>
      <c r="D127" s="374">
        <f>IF(F126+SUM(E$99:E126)=D$92,F126,D$92-SUM(E$99:E126))</f>
        <v>1845020.6523563012</v>
      </c>
      <c r="E127" s="522">
        <f t="shared" si="44"/>
        <v>110591.55249999999</v>
      </c>
      <c r="F127" s="523">
        <f t="shared" si="45"/>
        <v>1734429.0998563012</v>
      </c>
      <c r="G127" s="523">
        <f t="shared" si="46"/>
        <v>1789724.8761063013</v>
      </c>
      <c r="H127" s="526">
        <f t="shared" si="47"/>
        <v>331381.06245039176</v>
      </c>
      <c r="I127" s="577">
        <f t="shared" si="48"/>
        <v>331381.06245039176</v>
      </c>
      <c r="J127" s="514">
        <f t="shared" si="30"/>
        <v>0</v>
      </c>
      <c r="K127" s="514"/>
      <c r="L127" s="525"/>
      <c r="M127" s="514">
        <f t="shared" si="4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29"/>
        <v/>
      </c>
      <c r="C128" s="507">
        <f>IF(D93="","-",+C127+1)</f>
        <v>2043</v>
      </c>
      <c r="D128" s="374">
        <f>IF(F127+SUM(E$99:E127)=D$92,F127,D$92-SUM(E$99:E127))</f>
        <v>1734429.0998563012</v>
      </c>
      <c r="E128" s="522">
        <f t="shared" si="44"/>
        <v>110591.55249999999</v>
      </c>
      <c r="F128" s="523">
        <f t="shared" si="45"/>
        <v>1623837.5473563012</v>
      </c>
      <c r="G128" s="523">
        <f t="shared" si="46"/>
        <v>1679133.3236063011</v>
      </c>
      <c r="H128" s="526">
        <f t="shared" si="47"/>
        <v>317737.9293593156</v>
      </c>
      <c r="I128" s="577">
        <f t="shared" si="48"/>
        <v>317737.9293593156</v>
      </c>
      <c r="J128" s="514">
        <f t="shared" si="30"/>
        <v>0</v>
      </c>
      <c r="K128" s="514"/>
      <c r="L128" s="525"/>
      <c r="M128" s="514">
        <f t="shared" si="4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29"/>
        <v/>
      </c>
      <c r="C129" s="507">
        <f>IF(D93="","-",+C128+1)</f>
        <v>2044</v>
      </c>
      <c r="D129" s="374">
        <f>IF(F128+SUM(E$99:E128)=D$92,F128,D$92-SUM(E$99:E128))</f>
        <v>1623837.5473563012</v>
      </c>
      <c r="E129" s="522">
        <f t="shared" si="44"/>
        <v>110591.55249999999</v>
      </c>
      <c r="F129" s="523">
        <f t="shared" si="45"/>
        <v>1513245.9948563012</v>
      </c>
      <c r="G129" s="523">
        <f t="shared" si="46"/>
        <v>1568541.7711063013</v>
      </c>
      <c r="H129" s="526">
        <f t="shared" si="47"/>
        <v>304094.7962682395</v>
      </c>
      <c r="I129" s="577">
        <f t="shared" si="48"/>
        <v>304094.7962682395</v>
      </c>
      <c r="J129" s="514">
        <f t="shared" si="30"/>
        <v>0</v>
      </c>
      <c r="K129" s="514"/>
      <c r="L129" s="525"/>
      <c r="M129" s="514">
        <f t="shared" si="4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29"/>
        <v/>
      </c>
      <c r="C130" s="507">
        <f>IF(D93="","-",+C129+1)</f>
        <v>2045</v>
      </c>
      <c r="D130" s="374">
        <f>IF(F129+SUM(E$99:E129)=D$92,F129,D$92-SUM(E$99:E129))</f>
        <v>1513245.9948563012</v>
      </c>
      <c r="E130" s="522">
        <f t="shared" si="44"/>
        <v>110591.55249999999</v>
      </c>
      <c r="F130" s="523">
        <f t="shared" si="45"/>
        <v>1402654.4423563012</v>
      </c>
      <c r="G130" s="523">
        <f t="shared" si="46"/>
        <v>1457950.2186063011</v>
      </c>
      <c r="H130" s="526">
        <f t="shared" si="47"/>
        <v>290451.66317716334</v>
      </c>
      <c r="I130" s="577">
        <f t="shared" si="48"/>
        <v>290451.66317716334</v>
      </c>
      <c r="J130" s="514">
        <f t="shared" si="30"/>
        <v>0</v>
      </c>
      <c r="K130" s="514"/>
      <c r="L130" s="525"/>
      <c r="M130" s="514">
        <f t="shared" si="4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29"/>
        <v/>
      </c>
      <c r="C131" s="507">
        <f>IF(D93="","-",+C130+1)</f>
        <v>2046</v>
      </c>
      <c r="D131" s="374">
        <f>IF(F130+SUM(E$99:E130)=D$92,F130,D$92-SUM(E$99:E130))</f>
        <v>1402654.4423563012</v>
      </c>
      <c r="E131" s="522">
        <f t="shared" si="44"/>
        <v>110591.55249999999</v>
      </c>
      <c r="F131" s="523">
        <f t="shared" si="45"/>
        <v>1292062.8898563012</v>
      </c>
      <c r="G131" s="523">
        <f t="shared" si="46"/>
        <v>1347358.6661063014</v>
      </c>
      <c r="H131" s="526">
        <f t="shared" si="47"/>
        <v>276808.53008608718</v>
      </c>
      <c r="I131" s="577">
        <f t="shared" si="48"/>
        <v>276808.53008608718</v>
      </c>
      <c r="J131" s="514">
        <f t="shared" si="3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9"/>
        <v/>
      </c>
      <c r="C132" s="507">
        <f>IF(D93="","-",+C131+1)</f>
        <v>2047</v>
      </c>
      <c r="D132" s="374">
        <f>IF(F131+SUM(E$99:E131)=D$92,F131,D$92-SUM(E$99:E131))</f>
        <v>1292062.8898563012</v>
      </c>
      <c r="E132" s="522">
        <f t="shared" si="44"/>
        <v>110591.55249999999</v>
      </c>
      <c r="F132" s="523">
        <f t="shared" si="45"/>
        <v>1181471.3373563013</v>
      </c>
      <c r="G132" s="523">
        <f t="shared" si="46"/>
        <v>1236767.1136063011</v>
      </c>
      <c r="H132" s="526">
        <f t="shared" si="47"/>
        <v>263165.39699501102</v>
      </c>
      <c r="I132" s="577">
        <f t="shared" si="48"/>
        <v>263165.39699501102</v>
      </c>
      <c r="J132" s="514">
        <f t="shared" si="3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9"/>
        <v/>
      </c>
      <c r="C133" s="507">
        <f>IF(D93="","-",+C132+1)</f>
        <v>2048</v>
      </c>
      <c r="D133" s="374">
        <f>IF(F132+SUM(E$99:E132)=D$92,F132,D$92-SUM(E$99:E132))</f>
        <v>1181471.3373563013</v>
      </c>
      <c r="E133" s="522">
        <f t="shared" si="44"/>
        <v>110591.55249999999</v>
      </c>
      <c r="F133" s="523">
        <f t="shared" si="45"/>
        <v>1070879.7848563013</v>
      </c>
      <c r="G133" s="523">
        <f t="shared" si="46"/>
        <v>1126175.5611063014</v>
      </c>
      <c r="H133" s="526">
        <f t="shared" si="47"/>
        <v>249522.26390393495</v>
      </c>
      <c r="I133" s="577">
        <f t="shared" si="48"/>
        <v>249522.26390393495</v>
      </c>
      <c r="J133" s="514">
        <f t="shared" si="3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9"/>
        <v/>
      </c>
      <c r="C134" s="507">
        <f>IF(D93="","-",+C133+1)</f>
        <v>2049</v>
      </c>
      <c r="D134" s="374">
        <f>IF(F133+SUM(E$99:E133)=D$92,F133,D$92-SUM(E$99:E133))</f>
        <v>1070879.7848563013</v>
      </c>
      <c r="E134" s="522">
        <f t="shared" si="44"/>
        <v>110591.55249999999</v>
      </c>
      <c r="F134" s="523">
        <f t="shared" si="45"/>
        <v>960288.23235630128</v>
      </c>
      <c r="G134" s="523">
        <f t="shared" si="46"/>
        <v>1015584.0086063013</v>
      </c>
      <c r="H134" s="526">
        <f t="shared" si="47"/>
        <v>235879.13081285878</v>
      </c>
      <c r="I134" s="577">
        <f t="shared" si="48"/>
        <v>235879.13081285878</v>
      </c>
      <c r="J134" s="514">
        <f t="shared" si="3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9"/>
        <v/>
      </c>
      <c r="C135" s="507">
        <f>IF(D93="","-",+C134+1)</f>
        <v>2050</v>
      </c>
      <c r="D135" s="374">
        <f>IF(F134+SUM(E$99:E134)=D$92,F134,D$92-SUM(E$99:E134))</f>
        <v>960288.23235630128</v>
      </c>
      <c r="E135" s="522">
        <f t="shared" si="44"/>
        <v>110591.55249999999</v>
      </c>
      <c r="F135" s="523">
        <f t="shared" si="45"/>
        <v>849696.67985630129</v>
      </c>
      <c r="G135" s="523">
        <f t="shared" si="46"/>
        <v>904992.45610630128</v>
      </c>
      <c r="H135" s="526">
        <f t="shared" si="47"/>
        <v>222235.99772178265</v>
      </c>
      <c r="I135" s="577">
        <f t="shared" si="48"/>
        <v>222235.99772178265</v>
      </c>
      <c r="J135" s="514">
        <f t="shared" si="3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9"/>
        <v/>
      </c>
      <c r="C136" s="507">
        <f>IF(D93="","-",+C135+1)</f>
        <v>2051</v>
      </c>
      <c r="D136" s="374">
        <f>IF(F135+SUM(E$99:E135)=D$92,F135,D$92-SUM(E$99:E135))</f>
        <v>849696.67985630129</v>
      </c>
      <c r="E136" s="522">
        <f t="shared" si="44"/>
        <v>110591.55249999999</v>
      </c>
      <c r="F136" s="523">
        <f t="shared" si="45"/>
        <v>739105.12735630129</v>
      </c>
      <c r="G136" s="523">
        <f t="shared" si="46"/>
        <v>794400.90360630129</v>
      </c>
      <c r="H136" s="526">
        <f t="shared" si="47"/>
        <v>208592.86463070649</v>
      </c>
      <c r="I136" s="577">
        <f t="shared" si="48"/>
        <v>208592.86463070649</v>
      </c>
      <c r="J136" s="514">
        <f t="shared" si="3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9"/>
        <v/>
      </c>
      <c r="C137" s="507">
        <f>IF(D93="","-",+C136+1)</f>
        <v>2052</v>
      </c>
      <c r="D137" s="374">
        <f>IF(F136+SUM(E$99:E136)=D$92,F136,D$92-SUM(E$99:E136))</f>
        <v>739105.12735630129</v>
      </c>
      <c r="E137" s="522">
        <f t="shared" si="44"/>
        <v>110591.55249999999</v>
      </c>
      <c r="F137" s="523">
        <f t="shared" si="45"/>
        <v>628513.5748563013</v>
      </c>
      <c r="G137" s="523">
        <f t="shared" si="46"/>
        <v>683809.3511063013</v>
      </c>
      <c r="H137" s="526">
        <f t="shared" si="47"/>
        <v>194949.73153963036</v>
      </c>
      <c r="I137" s="577">
        <f t="shared" si="48"/>
        <v>194949.73153963036</v>
      </c>
      <c r="J137" s="514">
        <f t="shared" si="3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9"/>
        <v/>
      </c>
      <c r="C138" s="507">
        <f>IF(D93="","-",+C137+1)</f>
        <v>2053</v>
      </c>
      <c r="D138" s="374">
        <f>IF(F137+SUM(E$99:E137)=D$92,F137,D$92-SUM(E$99:E137))</f>
        <v>628513.5748563013</v>
      </c>
      <c r="E138" s="522">
        <f t="shared" si="44"/>
        <v>110591.55249999999</v>
      </c>
      <c r="F138" s="523">
        <f t="shared" si="45"/>
        <v>517922.02235630131</v>
      </c>
      <c r="G138" s="523">
        <f t="shared" si="46"/>
        <v>573217.79860630131</v>
      </c>
      <c r="H138" s="526">
        <f t="shared" si="47"/>
        <v>181306.59844855423</v>
      </c>
      <c r="I138" s="577">
        <f t="shared" si="48"/>
        <v>181306.59844855423</v>
      </c>
      <c r="J138" s="514">
        <f t="shared" si="3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9"/>
        <v/>
      </c>
      <c r="C139" s="507">
        <f>IF(D93="","-",+C138+1)</f>
        <v>2054</v>
      </c>
      <c r="D139" s="374">
        <f>IF(F138+SUM(E$99:E138)=D$92,F138,D$92-SUM(E$99:E138))</f>
        <v>517922.02235630131</v>
      </c>
      <c r="E139" s="522">
        <f t="shared" si="44"/>
        <v>110591.55249999999</v>
      </c>
      <c r="F139" s="523">
        <f t="shared" si="45"/>
        <v>407330.46985630132</v>
      </c>
      <c r="G139" s="523">
        <f t="shared" si="46"/>
        <v>462626.24610630132</v>
      </c>
      <c r="H139" s="526">
        <f t="shared" si="47"/>
        <v>167663.46535747807</v>
      </c>
      <c r="I139" s="577">
        <f t="shared" si="48"/>
        <v>167663.46535747807</v>
      </c>
      <c r="J139" s="514">
        <f t="shared" si="3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9"/>
        <v/>
      </c>
      <c r="C140" s="507">
        <f>IF(D93="","-",+C139+1)</f>
        <v>2055</v>
      </c>
      <c r="D140" s="374">
        <f>IF(F139+SUM(E$99:E139)=D$92,F139,D$92-SUM(E$99:E139))</f>
        <v>407330.46985630132</v>
      </c>
      <c r="E140" s="522">
        <f t="shared" si="44"/>
        <v>110591.55249999999</v>
      </c>
      <c r="F140" s="523">
        <f t="shared" si="45"/>
        <v>296738.91735630133</v>
      </c>
      <c r="G140" s="523">
        <f t="shared" si="46"/>
        <v>352034.69360630133</v>
      </c>
      <c r="H140" s="526">
        <f t="shared" si="47"/>
        <v>154020.33226640194</v>
      </c>
      <c r="I140" s="577">
        <f t="shared" si="48"/>
        <v>154020.33226640194</v>
      </c>
      <c r="J140" s="514">
        <f t="shared" si="3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9"/>
        <v/>
      </c>
      <c r="C141" s="507">
        <f>IF(D93="","-",+C140+1)</f>
        <v>2056</v>
      </c>
      <c r="D141" s="374">
        <f>IF(F140+SUM(E$99:E140)=D$92,F140,D$92-SUM(E$99:E140))</f>
        <v>296738.91735630133</v>
      </c>
      <c r="E141" s="522">
        <f t="shared" si="44"/>
        <v>110591.55249999999</v>
      </c>
      <c r="F141" s="523">
        <f t="shared" si="45"/>
        <v>186147.36485630134</v>
      </c>
      <c r="G141" s="523">
        <f t="shared" si="46"/>
        <v>241443.14110630134</v>
      </c>
      <c r="H141" s="526">
        <f t="shared" si="47"/>
        <v>140377.1991753258</v>
      </c>
      <c r="I141" s="577">
        <f t="shared" si="48"/>
        <v>140377.1991753258</v>
      </c>
      <c r="J141" s="514">
        <f t="shared" si="3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9"/>
        <v/>
      </c>
      <c r="C142" s="507">
        <f>IF(D93="","-",+C141+1)</f>
        <v>2057</v>
      </c>
      <c r="D142" s="374">
        <f>IF(F141+SUM(E$99:E141)=D$92,F141,D$92-SUM(E$99:E141))</f>
        <v>186147.36485630134</v>
      </c>
      <c r="E142" s="522">
        <f t="shared" si="44"/>
        <v>110591.55249999999</v>
      </c>
      <c r="F142" s="523">
        <f t="shared" si="45"/>
        <v>75555.812356301351</v>
      </c>
      <c r="G142" s="523">
        <f t="shared" si="46"/>
        <v>130851.58860630135</v>
      </c>
      <c r="H142" s="526">
        <f t="shared" si="47"/>
        <v>126734.06608424967</v>
      </c>
      <c r="I142" s="577">
        <f t="shared" si="48"/>
        <v>126734.06608424967</v>
      </c>
      <c r="J142" s="514">
        <f t="shared" si="3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9"/>
        <v/>
      </c>
      <c r="C143" s="507">
        <f>IF(D93="","-",+C142+1)</f>
        <v>2058</v>
      </c>
      <c r="D143" s="374">
        <f>IF(F142+SUM(E$99:E142)=D$92,F142,D$92-SUM(E$99:E142))</f>
        <v>75555.812356301351</v>
      </c>
      <c r="E143" s="522">
        <f t="shared" si="44"/>
        <v>75555.812356301351</v>
      </c>
      <c r="F143" s="523">
        <f t="shared" si="45"/>
        <v>0</v>
      </c>
      <c r="G143" s="523">
        <f t="shared" si="46"/>
        <v>37777.906178150675</v>
      </c>
      <c r="H143" s="526">
        <f t="shared" si="47"/>
        <v>80216.285875657151</v>
      </c>
      <c r="I143" s="577">
        <f t="shared" si="48"/>
        <v>80216.285875657151</v>
      </c>
      <c r="J143" s="514">
        <f t="shared" si="3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9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9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9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9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9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9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9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9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9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9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9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4866028.3100000015</v>
      </c>
      <c r="F155" s="375"/>
      <c r="G155" s="375"/>
      <c r="H155" s="375">
        <f>SUM(H99:H154)</f>
        <v>17965025.037179664</v>
      </c>
      <c r="I155" s="375">
        <f>SUM(I99:I154)</f>
        <v>17965025.037179664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67" zoomScaleNormal="100" zoomScaleSheetLayoutView="7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651284.16062052594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651284.16062052594</v>
      </c>
      <c r="O6" s="269"/>
      <c r="P6" s="269"/>
    </row>
    <row r="7" spans="1:16" ht="13.5" thickBot="1">
      <c r="C7" s="467" t="s">
        <v>48</v>
      </c>
      <c r="D7" s="624" t="s">
        <v>317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316</v>
      </c>
      <c r="E9" s="637" t="s">
        <v>326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629">
        <v>4221633.0075358562</v>
      </c>
      <c r="E26" s="630">
        <v>125933.19047619047</v>
      </c>
      <c r="F26" s="629">
        <v>4095699.8170596659</v>
      </c>
      <c r="G26" s="630">
        <v>651284.16062052594</v>
      </c>
      <c r="H26" s="639">
        <v>651284.16062052594</v>
      </c>
      <c r="I26" s="511">
        <f t="shared" si="4"/>
        <v>0</v>
      </c>
      <c r="J26" s="511"/>
      <c r="K26" s="518">
        <f t="shared" ref="K26" si="16">G26</f>
        <v>651284.16062052594</v>
      </c>
      <c r="L26" s="519">
        <f t="shared" ref="L26" si="17">IF(K26&lt;&gt;0,+G26-K26,0)</f>
        <v>0</v>
      </c>
      <c r="M26" s="518">
        <f t="shared" ref="M26" si="18">H26</f>
        <v>651284.16062052594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4095699.8170596659</v>
      </c>
      <c r="E27" s="522">
        <f t="shared" ref="E27:E72" si="19">IF(+$I$14&lt;F26,$I$14,D27)</f>
        <v>125933.19047619047</v>
      </c>
      <c r="F27" s="523">
        <f t="shared" ref="F27:F72" si="20">+D27-E27</f>
        <v>3969766.6265834756</v>
      </c>
      <c r="G27" s="524">
        <f t="shared" ref="G27:G51" si="21">+I$12*((D27+F27)/2)+E27</f>
        <v>579390.23557427188</v>
      </c>
      <c r="H27" s="491">
        <f t="shared" ref="H27:H51" si="22">+I$13*((D27+F27)/2)+E27</f>
        <v>579390.23557427188</v>
      </c>
      <c r="I27" s="511">
        <f t="shared" si="4"/>
        <v>0</v>
      </c>
      <c r="J27" s="511"/>
      <c r="K27" s="525"/>
      <c r="L27" s="514">
        <f t="shared" ref="L27:L72" si="23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3969766.6265834756</v>
      </c>
      <c r="E28" s="522">
        <f t="shared" si="19"/>
        <v>125933.19047619047</v>
      </c>
      <c r="F28" s="523">
        <f t="shared" si="20"/>
        <v>3843833.4361072853</v>
      </c>
      <c r="G28" s="524">
        <f t="shared" si="21"/>
        <v>565229.79170357296</v>
      </c>
      <c r="H28" s="491">
        <f t="shared" si="22"/>
        <v>565229.79170357296</v>
      </c>
      <c r="I28" s="511">
        <f t="shared" si="4"/>
        <v>0</v>
      </c>
      <c r="J28" s="511"/>
      <c r="K28" s="525"/>
      <c r="L28" s="514">
        <f t="shared" si="23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3843833.4361072853</v>
      </c>
      <c r="E29" s="522">
        <f t="shared" si="19"/>
        <v>125933.19047619047</v>
      </c>
      <c r="F29" s="523">
        <f t="shared" si="20"/>
        <v>3717900.245631095</v>
      </c>
      <c r="G29" s="524">
        <f t="shared" si="21"/>
        <v>551069.34783287405</v>
      </c>
      <c r="H29" s="491">
        <f t="shared" si="22"/>
        <v>551069.34783287405</v>
      </c>
      <c r="I29" s="511">
        <f t="shared" si="4"/>
        <v>0</v>
      </c>
      <c r="J29" s="511"/>
      <c r="K29" s="525"/>
      <c r="L29" s="514">
        <f t="shared" si="23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3717900.245631095</v>
      </c>
      <c r="E30" s="522">
        <f t="shared" si="19"/>
        <v>125933.19047619047</v>
      </c>
      <c r="F30" s="523">
        <f t="shared" si="20"/>
        <v>3591967.0551549047</v>
      </c>
      <c r="G30" s="524">
        <f t="shared" si="21"/>
        <v>536908.90396217513</v>
      </c>
      <c r="H30" s="491">
        <f t="shared" si="22"/>
        <v>536908.90396217513</v>
      </c>
      <c r="I30" s="511">
        <f t="shared" si="4"/>
        <v>0</v>
      </c>
      <c r="J30" s="511"/>
      <c r="K30" s="525"/>
      <c r="L30" s="514">
        <f t="shared" si="23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3591967.0551549047</v>
      </c>
      <c r="E31" s="522">
        <f t="shared" si="19"/>
        <v>125933.19047619047</v>
      </c>
      <c r="F31" s="523">
        <f t="shared" si="20"/>
        <v>3466033.8646787144</v>
      </c>
      <c r="G31" s="524">
        <f t="shared" si="21"/>
        <v>522748.46009147627</v>
      </c>
      <c r="H31" s="491">
        <f t="shared" si="22"/>
        <v>522748.46009147627</v>
      </c>
      <c r="I31" s="511">
        <f t="shared" si="4"/>
        <v>0</v>
      </c>
      <c r="J31" s="511"/>
      <c r="K31" s="525"/>
      <c r="L31" s="514">
        <f t="shared" si="23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3466033.8646787144</v>
      </c>
      <c r="E32" s="522">
        <f t="shared" si="19"/>
        <v>125933.19047619047</v>
      </c>
      <c r="F32" s="523">
        <f t="shared" si="20"/>
        <v>3340100.6742025241</v>
      </c>
      <c r="G32" s="524">
        <f t="shared" si="21"/>
        <v>508588.01622077735</v>
      </c>
      <c r="H32" s="491">
        <f t="shared" si="22"/>
        <v>508588.01622077735</v>
      </c>
      <c r="I32" s="511">
        <f t="shared" si="4"/>
        <v>0</v>
      </c>
      <c r="J32" s="511"/>
      <c r="K32" s="525"/>
      <c r="L32" s="514">
        <f t="shared" si="23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3340100.6742025241</v>
      </c>
      <c r="E33" s="522">
        <f t="shared" si="19"/>
        <v>125933.19047619047</v>
      </c>
      <c r="F33" s="523">
        <f t="shared" si="20"/>
        <v>3214167.4837263338</v>
      </c>
      <c r="G33" s="524">
        <f t="shared" si="21"/>
        <v>494427.57235007844</v>
      </c>
      <c r="H33" s="491">
        <f t="shared" si="22"/>
        <v>494427.57235007844</v>
      </c>
      <c r="I33" s="511">
        <f t="shared" si="4"/>
        <v>0</v>
      </c>
      <c r="J33" s="511"/>
      <c r="K33" s="525"/>
      <c r="L33" s="514">
        <f t="shared" si="23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3214167.4837263338</v>
      </c>
      <c r="E34" s="522">
        <f t="shared" si="19"/>
        <v>125933.19047619047</v>
      </c>
      <c r="F34" s="523">
        <f t="shared" si="20"/>
        <v>3088234.2932501435</v>
      </c>
      <c r="G34" s="524">
        <f t="shared" si="21"/>
        <v>480267.12847937958</v>
      </c>
      <c r="H34" s="491">
        <f t="shared" si="22"/>
        <v>480267.12847937958</v>
      </c>
      <c r="I34" s="511">
        <f t="shared" si="4"/>
        <v>0</v>
      </c>
      <c r="J34" s="511"/>
      <c r="K34" s="525"/>
      <c r="L34" s="514">
        <f t="shared" si="23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3088234.2932501435</v>
      </c>
      <c r="E35" s="522">
        <f t="shared" si="19"/>
        <v>125933.19047619047</v>
      </c>
      <c r="F35" s="523">
        <f t="shared" si="20"/>
        <v>2962301.1027739532</v>
      </c>
      <c r="G35" s="524">
        <f t="shared" si="21"/>
        <v>466106.68460868066</v>
      </c>
      <c r="H35" s="491">
        <f t="shared" si="22"/>
        <v>466106.68460868066</v>
      </c>
      <c r="I35" s="511">
        <f t="shared" si="4"/>
        <v>0</v>
      </c>
      <c r="J35" s="511"/>
      <c r="K35" s="525"/>
      <c r="L35" s="514">
        <f t="shared" si="23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2962301.1027739532</v>
      </c>
      <c r="E36" s="522">
        <f t="shared" si="19"/>
        <v>125933.19047619047</v>
      </c>
      <c r="F36" s="523">
        <f t="shared" si="20"/>
        <v>2836367.9122977629</v>
      </c>
      <c r="G36" s="524">
        <f t="shared" si="21"/>
        <v>451946.24073798175</v>
      </c>
      <c r="H36" s="491">
        <f t="shared" si="22"/>
        <v>451946.24073798175</v>
      </c>
      <c r="I36" s="511">
        <f t="shared" si="4"/>
        <v>0</v>
      </c>
      <c r="J36" s="511"/>
      <c r="K36" s="525"/>
      <c r="L36" s="514">
        <f t="shared" si="23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2836367.9122977629</v>
      </c>
      <c r="E37" s="522">
        <f t="shared" si="19"/>
        <v>125933.19047619047</v>
      </c>
      <c r="F37" s="523">
        <f t="shared" si="20"/>
        <v>2710434.7218215726</v>
      </c>
      <c r="G37" s="524">
        <f t="shared" si="21"/>
        <v>437785.79686728283</v>
      </c>
      <c r="H37" s="491">
        <f t="shared" si="22"/>
        <v>437785.79686728283</v>
      </c>
      <c r="I37" s="511">
        <f t="shared" si="4"/>
        <v>0</v>
      </c>
      <c r="J37" s="511"/>
      <c r="K37" s="525"/>
      <c r="L37" s="514">
        <f t="shared" si="23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2710434.7218215726</v>
      </c>
      <c r="E38" s="522">
        <f t="shared" si="19"/>
        <v>125933.19047619047</v>
      </c>
      <c r="F38" s="523">
        <f t="shared" si="20"/>
        <v>2584501.5313453823</v>
      </c>
      <c r="G38" s="524">
        <f t="shared" si="21"/>
        <v>423625.35299658397</v>
      </c>
      <c r="H38" s="491">
        <f t="shared" si="22"/>
        <v>423625.35299658397</v>
      </c>
      <c r="I38" s="511">
        <f t="shared" si="4"/>
        <v>0</v>
      </c>
      <c r="J38" s="511"/>
      <c r="K38" s="525"/>
      <c r="L38" s="514">
        <f t="shared" si="23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2584501.5313453823</v>
      </c>
      <c r="E39" s="522">
        <f t="shared" si="19"/>
        <v>125933.19047619047</v>
      </c>
      <c r="F39" s="523">
        <f t="shared" si="20"/>
        <v>2458568.340869192</v>
      </c>
      <c r="G39" s="524">
        <f t="shared" si="21"/>
        <v>409464.90912588505</v>
      </c>
      <c r="H39" s="491">
        <f t="shared" si="22"/>
        <v>409464.90912588505</v>
      </c>
      <c r="I39" s="511">
        <f t="shared" si="4"/>
        <v>0</v>
      </c>
      <c r="J39" s="511"/>
      <c r="K39" s="525"/>
      <c r="L39" s="514">
        <f t="shared" si="23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2458568.340869192</v>
      </c>
      <c r="E40" s="522">
        <f t="shared" si="19"/>
        <v>125933.19047619047</v>
      </c>
      <c r="F40" s="523">
        <f t="shared" si="20"/>
        <v>2332635.1503930017</v>
      </c>
      <c r="G40" s="524">
        <f t="shared" si="21"/>
        <v>395304.46525518614</v>
      </c>
      <c r="H40" s="491">
        <f t="shared" si="22"/>
        <v>395304.46525518614</v>
      </c>
      <c r="I40" s="511">
        <f t="shared" si="4"/>
        <v>0</v>
      </c>
      <c r="J40" s="511"/>
      <c r="K40" s="525"/>
      <c r="L40" s="514">
        <f t="shared" si="23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2332635.1503930017</v>
      </c>
      <c r="E41" s="522">
        <f t="shared" si="19"/>
        <v>125933.19047619047</v>
      </c>
      <c r="F41" s="523">
        <f t="shared" si="20"/>
        <v>2206701.9599168114</v>
      </c>
      <c r="G41" s="524">
        <f t="shared" si="21"/>
        <v>381144.02138448728</v>
      </c>
      <c r="H41" s="491">
        <f t="shared" si="22"/>
        <v>381144.02138448728</v>
      </c>
      <c r="I41" s="511">
        <f t="shared" si="4"/>
        <v>0</v>
      </c>
      <c r="J41" s="511"/>
      <c r="K41" s="525"/>
      <c r="L41" s="514">
        <f t="shared" si="23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2206701.9599168114</v>
      </c>
      <c r="E42" s="522">
        <f t="shared" si="19"/>
        <v>125933.19047619047</v>
      </c>
      <c r="F42" s="523">
        <f t="shared" si="20"/>
        <v>2080768.7694406209</v>
      </c>
      <c r="G42" s="524">
        <f t="shared" si="21"/>
        <v>366983.57751378836</v>
      </c>
      <c r="H42" s="491">
        <f t="shared" si="22"/>
        <v>366983.57751378836</v>
      </c>
      <c r="I42" s="511">
        <f t="shared" si="4"/>
        <v>0</v>
      </c>
      <c r="J42" s="511"/>
      <c r="K42" s="525"/>
      <c r="L42" s="514">
        <f t="shared" si="23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2080768.7694406209</v>
      </c>
      <c r="E43" s="522">
        <f t="shared" si="19"/>
        <v>125933.19047619047</v>
      </c>
      <c r="F43" s="523">
        <f t="shared" si="20"/>
        <v>1954835.5789644304</v>
      </c>
      <c r="G43" s="524">
        <f t="shared" si="21"/>
        <v>352823.13364308939</v>
      </c>
      <c r="H43" s="491">
        <f t="shared" si="22"/>
        <v>352823.13364308939</v>
      </c>
      <c r="I43" s="511">
        <f t="shared" si="4"/>
        <v>0</v>
      </c>
      <c r="J43" s="511"/>
      <c r="K43" s="525"/>
      <c r="L43" s="514">
        <f t="shared" si="23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1954835.5789644304</v>
      </c>
      <c r="E44" s="522">
        <f t="shared" si="19"/>
        <v>125933.19047619047</v>
      </c>
      <c r="F44" s="523">
        <f t="shared" si="20"/>
        <v>1828902.3884882398</v>
      </c>
      <c r="G44" s="524">
        <f t="shared" si="21"/>
        <v>338662.68977239047</v>
      </c>
      <c r="H44" s="491">
        <f t="shared" si="22"/>
        <v>338662.68977239047</v>
      </c>
      <c r="I44" s="511">
        <f t="shared" si="4"/>
        <v>0</v>
      </c>
      <c r="J44" s="511"/>
      <c r="K44" s="525"/>
      <c r="L44" s="514">
        <f t="shared" si="23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1828902.3884882398</v>
      </c>
      <c r="E45" s="522">
        <f t="shared" si="19"/>
        <v>125933.19047619047</v>
      </c>
      <c r="F45" s="523">
        <f t="shared" si="20"/>
        <v>1702969.1980120493</v>
      </c>
      <c r="G45" s="524">
        <f t="shared" si="21"/>
        <v>324502.24590169149</v>
      </c>
      <c r="H45" s="491">
        <f t="shared" si="22"/>
        <v>324502.24590169149</v>
      </c>
      <c r="I45" s="511">
        <f t="shared" si="4"/>
        <v>0</v>
      </c>
      <c r="J45" s="511"/>
      <c r="K45" s="525"/>
      <c r="L45" s="514">
        <f t="shared" si="23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1702969.1980120493</v>
      </c>
      <c r="E46" s="522">
        <f t="shared" si="19"/>
        <v>125933.19047619047</v>
      </c>
      <c r="F46" s="523">
        <f t="shared" si="20"/>
        <v>1577036.0075358588</v>
      </c>
      <c r="G46" s="524">
        <f t="shared" si="21"/>
        <v>310341.80203099264</v>
      </c>
      <c r="H46" s="491">
        <f t="shared" si="22"/>
        <v>310341.80203099264</v>
      </c>
      <c r="I46" s="511">
        <f t="shared" si="4"/>
        <v>0</v>
      </c>
      <c r="J46" s="511"/>
      <c r="K46" s="525"/>
      <c r="L46" s="514">
        <f t="shared" si="23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1577036.0075358588</v>
      </c>
      <c r="E47" s="522">
        <f t="shared" si="19"/>
        <v>125933.19047619047</v>
      </c>
      <c r="F47" s="523">
        <f t="shared" si="20"/>
        <v>1451102.8170596682</v>
      </c>
      <c r="G47" s="524">
        <f t="shared" si="21"/>
        <v>296181.35816029366</v>
      </c>
      <c r="H47" s="491">
        <f t="shared" si="22"/>
        <v>296181.35816029366</v>
      </c>
      <c r="I47" s="511">
        <f t="shared" si="4"/>
        <v>0</v>
      </c>
      <c r="J47" s="511"/>
      <c r="K47" s="525"/>
      <c r="L47" s="514">
        <f t="shared" si="23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1451102.8170596682</v>
      </c>
      <c r="E48" s="522">
        <f t="shared" si="19"/>
        <v>125933.19047619047</v>
      </c>
      <c r="F48" s="523">
        <f t="shared" si="20"/>
        <v>1325169.6265834777</v>
      </c>
      <c r="G48" s="524">
        <f t="shared" si="21"/>
        <v>282020.91428959474</v>
      </c>
      <c r="H48" s="491">
        <f t="shared" si="22"/>
        <v>282020.91428959474</v>
      </c>
      <c r="I48" s="511">
        <f t="shared" si="4"/>
        <v>0</v>
      </c>
      <c r="J48" s="511"/>
      <c r="K48" s="525"/>
      <c r="L48" s="514">
        <f t="shared" si="23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1325169.6265834777</v>
      </c>
      <c r="E49" s="522">
        <f t="shared" si="19"/>
        <v>125933.19047619047</v>
      </c>
      <c r="F49" s="523">
        <f t="shared" si="20"/>
        <v>1199236.4361072872</v>
      </c>
      <c r="G49" s="524">
        <f t="shared" si="21"/>
        <v>267860.47041889583</v>
      </c>
      <c r="H49" s="491">
        <f t="shared" si="22"/>
        <v>267860.47041889583</v>
      </c>
      <c r="I49" s="511">
        <f t="shared" si="4"/>
        <v>0</v>
      </c>
      <c r="J49" s="511"/>
      <c r="K49" s="525"/>
      <c r="L49" s="514">
        <f t="shared" si="23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1199236.4361072872</v>
      </c>
      <c r="E50" s="522">
        <f t="shared" si="19"/>
        <v>125933.19047619047</v>
      </c>
      <c r="F50" s="523">
        <f t="shared" si="20"/>
        <v>1073303.2456310967</v>
      </c>
      <c r="G50" s="524">
        <f t="shared" si="21"/>
        <v>253700.02654819691</v>
      </c>
      <c r="H50" s="491">
        <f t="shared" si="22"/>
        <v>253700.02654819691</v>
      </c>
      <c r="I50" s="511">
        <f t="shared" si="4"/>
        <v>0</v>
      </c>
      <c r="J50" s="511"/>
      <c r="K50" s="525"/>
      <c r="L50" s="514">
        <f t="shared" si="23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1073303.2456310967</v>
      </c>
      <c r="E51" s="522">
        <f t="shared" si="19"/>
        <v>125933.19047619047</v>
      </c>
      <c r="F51" s="523">
        <f t="shared" si="20"/>
        <v>947370.05515490612</v>
      </c>
      <c r="G51" s="524">
        <f t="shared" si="21"/>
        <v>239539.58267749797</v>
      </c>
      <c r="H51" s="491">
        <f t="shared" si="22"/>
        <v>239539.58267749797</v>
      </c>
      <c r="I51" s="511">
        <f t="shared" si="4"/>
        <v>0</v>
      </c>
      <c r="J51" s="511"/>
      <c r="K51" s="525"/>
      <c r="L51" s="514">
        <f t="shared" si="23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947370.05515490612</v>
      </c>
      <c r="E52" s="522">
        <f t="shared" si="19"/>
        <v>125933.19047619047</v>
      </c>
      <c r="F52" s="523">
        <f t="shared" si="20"/>
        <v>821436.86467871559</v>
      </c>
      <c r="G52" s="524">
        <f t="shared" ref="G52:G72" si="24">+I$12*((D52+F52)/2)+E52</f>
        <v>225379.13880679902</v>
      </c>
      <c r="H52" s="491">
        <f t="shared" ref="H52:H72" si="25">+I$13*((D52+F52)/2)+E52</f>
        <v>225379.13880679902</v>
      </c>
      <c r="I52" s="511">
        <f t="shared" si="4"/>
        <v>0</v>
      </c>
      <c r="J52" s="511"/>
      <c r="K52" s="525"/>
      <c r="L52" s="514">
        <f t="shared" si="23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821436.86467871559</v>
      </c>
      <c r="E53" s="522">
        <f t="shared" si="19"/>
        <v>125933.19047619047</v>
      </c>
      <c r="F53" s="523">
        <f t="shared" si="20"/>
        <v>695503.67420252506</v>
      </c>
      <c r="G53" s="524">
        <f t="shared" si="24"/>
        <v>211218.6949361001</v>
      </c>
      <c r="H53" s="491">
        <f t="shared" si="25"/>
        <v>211218.6949361001</v>
      </c>
      <c r="I53" s="511">
        <f t="shared" si="4"/>
        <v>0</v>
      </c>
      <c r="J53" s="511"/>
      <c r="K53" s="525"/>
      <c r="L53" s="514">
        <f t="shared" si="23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695503.67420252506</v>
      </c>
      <c r="E54" s="522">
        <f t="shared" si="19"/>
        <v>125933.19047619047</v>
      </c>
      <c r="F54" s="523">
        <f t="shared" si="20"/>
        <v>569570.48372633453</v>
      </c>
      <c r="G54" s="524">
        <f t="shared" si="24"/>
        <v>197058.25106540119</v>
      </c>
      <c r="H54" s="491">
        <f t="shared" si="25"/>
        <v>197058.25106540119</v>
      </c>
      <c r="I54" s="511">
        <f t="shared" si="4"/>
        <v>0</v>
      </c>
      <c r="J54" s="511"/>
      <c r="K54" s="525"/>
      <c r="L54" s="514">
        <f t="shared" si="23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569570.48372633453</v>
      </c>
      <c r="E55" s="522">
        <f t="shared" si="19"/>
        <v>125933.19047619047</v>
      </c>
      <c r="F55" s="523">
        <f t="shared" si="20"/>
        <v>443637.29325014405</v>
      </c>
      <c r="G55" s="524">
        <f t="shared" si="24"/>
        <v>182897.80719470224</v>
      </c>
      <c r="H55" s="491">
        <f t="shared" si="25"/>
        <v>182897.80719470224</v>
      </c>
      <c r="I55" s="511">
        <f t="shared" si="4"/>
        <v>0</v>
      </c>
      <c r="J55" s="511"/>
      <c r="K55" s="525"/>
      <c r="L55" s="514">
        <f t="shared" si="23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443637.29325014405</v>
      </c>
      <c r="E56" s="522">
        <f t="shared" si="19"/>
        <v>125933.19047619047</v>
      </c>
      <c r="F56" s="523">
        <f t="shared" si="20"/>
        <v>317704.10277395358</v>
      </c>
      <c r="G56" s="524">
        <f t="shared" si="24"/>
        <v>168737.36332400335</v>
      </c>
      <c r="H56" s="491">
        <f t="shared" si="25"/>
        <v>168737.36332400335</v>
      </c>
      <c r="I56" s="511">
        <f t="shared" si="4"/>
        <v>0</v>
      </c>
      <c r="J56" s="511"/>
      <c r="K56" s="525"/>
      <c r="L56" s="514">
        <f t="shared" si="23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317704.10277395358</v>
      </c>
      <c r="E57" s="522">
        <f t="shared" si="19"/>
        <v>125933.19047619047</v>
      </c>
      <c r="F57" s="523">
        <f t="shared" si="20"/>
        <v>191770.91229776311</v>
      </c>
      <c r="G57" s="524">
        <f t="shared" si="24"/>
        <v>154576.91945330441</v>
      </c>
      <c r="H57" s="491">
        <f t="shared" si="25"/>
        <v>154576.91945330441</v>
      </c>
      <c r="I57" s="511">
        <f t="shared" si="4"/>
        <v>0</v>
      </c>
      <c r="J57" s="511"/>
      <c r="K57" s="525"/>
      <c r="L57" s="514">
        <f t="shared" si="23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191770.91229776311</v>
      </c>
      <c r="E58" s="522">
        <f t="shared" si="19"/>
        <v>125933.19047619047</v>
      </c>
      <c r="F58" s="523">
        <f t="shared" si="20"/>
        <v>65837.721821572632</v>
      </c>
      <c r="G58" s="524">
        <f t="shared" si="24"/>
        <v>140416.47558260549</v>
      </c>
      <c r="H58" s="491">
        <f t="shared" si="25"/>
        <v>140416.47558260549</v>
      </c>
      <c r="I58" s="511">
        <f t="shared" si="4"/>
        <v>0</v>
      </c>
      <c r="J58" s="511"/>
      <c r="K58" s="525"/>
      <c r="L58" s="514">
        <f t="shared" si="23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65837.721821572632</v>
      </c>
      <c r="E59" s="522">
        <f t="shared" si="19"/>
        <v>65837.721821572632</v>
      </c>
      <c r="F59" s="523">
        <f t="shared" si="20"/>
        <v>0</v>
      </c>
      <c r="G59" s="524">
        <f t="shared" si="24"/>
        <v>69539.253407105411</v>
      </c>
      <c r="H59" s="491">
        <f t="shared" si="25"/>
        <v>69539.253407105411</v>
      </c>
      <c r="I59" s="511">
        <f t="shared" si="4"/>
        <v>0</v>
      </c>
      <c r="J59" s="511"/>
      <c r="K59" s="525"/>
      <c r="L59" s="514">
        <f t="shared" si="23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4"/>
        <v>0</v>
      </c>
      <c r="H60" s="491">
        <f t="shared" si="25"/>
        <v>0</v>
      </c>
      <c r="I60" s="511">
        <f t="shared" si="4"/>
        <v>0</v>
      </c>
      <c r="J60" s="511"/>
      <c r="K60" s="525"/>
      <c r="L60" s="514">
        <f t="shared" si="23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4">
        <f t="shared" si="24"/>
        <v>0</v>
      </c>
      <c r="H61" s="491">
        <f t="shared" si="25"/>
        <v>0</v>
      </c>
      <c r="I61" s="511">
        <f t="shared" si="4"/>
        <v>0</v>
      </c>
      <c r="J61" s="511"/>
      <c r="K61" s="525"/>
      <c r="L61" s="514">
        <f t="shared" si="23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4">
        <f t="shared" si="24"/>
        <v>0</v>
      </c>
      <c r="H62" s="491">
        <f t="shared" si="25"/>
        <v>0</v>
      </c>
      <c r="I62" s="511">
        <f t="shared" si="4"/>
        <v>0</v>
      </c>
      <c r="J62" s="511"/>
      <c r="K62" s="525"/>
      <c r="L62" s="514">
        <f t="shared" si="23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4">
        <f t="shared" si="24"/>
        <v>0</v>
      </c>
      <c r="H63" s="491">
        <f t="shared" si="25"/>
        <v>0</v>
      </c>
      <c r="I63" s="511">
        <f t="shared" si="4"/>
        <v>0</v>
      </c>
      <c r="J63" s="511"/>
      <c r="K63" s="525"/>
      <c r="L63" s="514">
        <f t="shared" si="23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4">
        <f t="shared" si="24"/>
        <v>0</v>
      </c>
      <c r="H64" s="491">
        <f t="shared" si="25"/>
        <v>0</v>
      </c>
      <c r="I64" s="511">
        <f t="shared" si="4"/>
        <v>0</v>
      </c>
      <c r="J64" s="511"/>
      <c r="K64" s="525"/>
      <c r="L64" s="514">
        <f t="shared" si="23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4">
        <f t="shared" si="24"/>
        <v>0</v>
      </c>
      <c r="H65" s="491">
        <f t="shared" si="25"/>
        <v>0</v>
      </c>
      <c r="I65" s="511">
        <f t="shared" si="4"/>
        <v>0</v>
      </c>
      <c r="J65" s="511"/>
      <c r="K65" s="525"/>
      <c r="L65" s="514">
        <f t="shared" si="23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4">
        <f t="shared" si="24"/>
        <v>0</v>
      </c>
      <c r="H66" s="491">
        <f t="shared" si="25"/>
        <v>0</v>
      </c>
      <c r="I66" s="511">
        <f t="shared" si="4"/>
        <v>0</v>
      </c>
      <c r="J66" s="511"/>
      <c r="K66" s="525"/>
      <c r="L66" s="514">
        <f t="shared" si="23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4">
        <f t="shared" si="24"/>
        <v>0</v>
      </c>
      <c r="H67" s="491">
        <f t="shared" si="25"/>
        <v>0</v>
      </c>
      <c r="I67" s="511">
        <f t="shared" si="4"/>
        <v>0</v>
      </c>
      <c r="J67" s="511"/>
      <c r="K67" s="525"/>
      <c r="L67" s="514">
        <f t="shared" si="23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4">
        <f t="shared" si="24"/>
        <v>0</v>
      </c>
      <c r="H68" s="491">
        <f t="shared" si="25"/>
        <v>0</v>
      </c>
      <c r="I68" s="511">
        <f t="shared" si="4"/>
        <v>0</v>
      </c>
      <c r="J68" s="511"/>
      <c r="K68" s="525"/>
      <c r="L68" s="514">
        <f t="shared" si="23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4">
        <f t="shared" si="24"/>
        <v>0</v>
      </c>
      <c r="H69" s="491">
        <f t="shared" si="25"/>
        <v>0</v>
      </c>
      <c r="I69" s="511">
        <f t="shared" si="4"/>
        <v>0</v>
      </c>
      <c r="J69" s="511"/>
      <c r="K69" s="525"/>
      <c r="L69" s="514">
        <f t="shared" si="23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4">
        <f t="shared" si="24"/>
        <v>0</v>
      </c>
      <c r="H70" s="491">
        <f t="shared" si="25"/>
        <v>0</v>
      </c>
      <c r="I70" s="511">
        <f t="shared" si="4"/>
        <v>0</v>
      </c>
      <c r="J70" s="511"/>
      <c r="K70" s="525"/>
      <c r="L70" s="514">
        <f t="shared" si="23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4">
        <f t="shared" si="24"/>
        <v>0</v>
      </c>
      <c r="H71" s="491">
        <f t="shared" si="25"/>
        <v>0</v>
      </c>
      <c r="I71" s="511">
        <f t="shared" si="4"/>
        <v>0</v>
      </c>
      <c r="J71" s="511"/>
      <c r="K71" s="525"/>
      <c r="L71" s="514">
        <f t="shared" si="23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9"/>
        <v>0</v>
      </c>
      <c r="F72" s="523">
        <f t="shared" si="20"/>
        <v>0</v>
      </c>
      <c r="G72" s="524">
        <f t="shared" si="24"/>
        <v>0</v>
      </c>
      <c r="H72" s="491">
        <f t="shared" si="25"/>
        <v>0</v>
      </c>
      <c r="I72" s="511">
        <f t="shared" si="4"/>
        <v>0</v>
      </c>
      <c r="J72" s="511"/>
      <c r="K72" s="532"/>
      <c r="L72" s="533">
        <f t="shared" si="23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18354560.145676456</v>
      </c>
      <c r="H73" s="375">
        <f>SUM(H17:H72)</f>
        <v>18354560.145676456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651284.16062052594</v>
      </c>
      <c r="N87" s="546">
        <f>IF(J92&lt;D11,0,VLOOKUP(J92,C17:O72,11))</f>
        <v>651284.16062052594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633585.63133454288</v>
      </c>
      <c r="N88" s="550">
        <f>IF(J92&lt;D11,0,VLOOKUP(J92,C99:P154,7))</f>
        <v>633585.63133454288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-17698.529285983066</v>
      </c>
      <c r="N89" s="555">
        <f>+N88-N87</f>
        <v>-17698.529285983066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5289194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120208.95454545454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4" si="26">H99</f>
        <v>418150</v>
      </c>
      <c r="M99" s="519">
        <f t="shared" ref="M99:M104" si="27">IF(L99&lt;&gt;0,+H99-L99,0)</f>
        <v>0</v>
      </c>
      <c r="N99" s="518">
        <f t="shared" ref="N99:N104" si="28"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6"/>
        <v>806290.27352306223</v>
      </c>
      <c r="M100" s="519">
        <f t="shared" si="27"/>
        <v>0</v>
      </c>
      <c r="N100" s="518">
        <f t="shared" si="28"/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30">+I101-H101</f>
        <v>0</v>
      </c>
      <c r="K101" s="514"/>
      <c r="L101" s="518">
        <f t="shared" si="26"/>
        <v>762679.09174338926</v>
      </c>
      <c r="M101" s="519">
        <f t="shared" si="27"/>
        <v>0</v>
      </c>
      <c r="N101" s="518">
        <f t="shared" si="28"/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30"/>
        <v>0</v>
      </c>
      <c r="K102" s="514"/>
      <c r="L102" s="518">
        <f t="shared" si="26"/>
        <v>722883.18186453939</v>
      </c>
      <c r="M102" s="519">
        <f t="shared" si="27"/>
        <v>0</v>
      </c>
      <c r="N102" s="518">
        <f t="shared" si="28"/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9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30"/>
        <v>0</v>
      </c>
      <c r="K103" s="514"/>
      <c r="L103" s="518">
        <f t="shared" si="26"/>
        <v>631609.12439866643</v>
      </c>
      <c r="M103" s="519">
        <f t="shared" si="27"/>
        <v>0</v>
      </c>
      <c r="N103" s="518">
        <f t="shared" si="28"/>
        <v>631609.12439866643</v>
      </c>
      <c r="O103" s="514">
        <f t="shared" ref="O103:O130" si="31">IF(N103&lt;&gt;0,+I103-N103,0)</f>
        <v>0</v>
      </c>
      <c r="P103" s="514">
        <f t="shared" ref="P103:P130" si="32">+O103-M103</f>
        <v>0</v>
      </c>
    </row>
    <row r="104" spans="1:16" ht="12.5">
      <c r="B104" s="195" t="str">
        <f t="shared" si="29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30"/>
        <v>0</v>
      </c>
      <c r="K104" s="514"/>
      <c r="L104" s="518">
        <f t="shared" si="26"/>
        <v>622233.17154996516</v>
      </c>
      <c r="M104" s="519">
        <f t="shared" si="27"/>
        <v>0</v>
      </c>
      <c r="N104" s="518">
        <f t="shared" si="28"/>
        <v>622233.17154996516</v>
      </c>
      <c r="O104" s="514">
        <f t="shared" si="31"/>
        <v>0</v>
      </c>
      <c r="P104" s="514">
        <f t="shared" si="32"/>
        <v>0</v>
      </c>
    </row>
    <row r="105" spans="1:16" ht="12.5">
      <c r="B105" s="195" t="str">
        <f t="shared" si="29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30"/>
        <v>0</v>
      </c>
      <c r="K105" s="514"/>
      <c r="L105" s="518">
        <f t="shared" ref="L105" si="33">H105</f>
        <v>614259.46268042875</v>
      </c>
      <c r="M105" s="519">
        <f t="shared" ref="M105" si="34">IF(L105&lt;&gt;0,+H105-L105,0)</f>
        <v>0</v>
      </c>
      <c r="N105" s="518">
        <f t="shared" ref="N105" si="35">I105</f>
        <v>614259.46268042875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29"/>
        <v/>
      </c>
      <c r="C106" s="507">
        <f>IF(D93="","-",+C105+1)</f>
        <v>2021</v>
      </c>
      <c r="D106" s="629">
        <v>4476485.6196013298</v>
      </c>
      <c r="E106" s="630">
        <v>129004.73170731707</v>
      </c>
      <c r="F106" s="631">
        <v>4347480.887894013</v>
      </c>
      <c r="G106" s="631">
        <v>4411983.2537476718</v>
      </c>
      <c r="H106" s="633">
        <v>629827.59752181685</v>
      </c>
      <c r="I106" s="634">
        <v>629827.59752181685</v>
      </c>
      <c r="J106" s="514">
        <f t="shared" si="30"/>
        <v>0</v>
      </c>
      <c r="K106" s="514"/>
      <c r="L106" s="518">
        <f t="shared" ref="L106" si="36">H106</f>
        <v>629827.59752181685</v>
      </c>
      <c r="M106" s="519">
        <f t="shared" ref="M106" si="37">IF(L106&lt;&gt;0,+H106-L106,0)</f>
        <v>0</v>
      </c>
      <c r="N106" s="518">
        <f t="shared" ref="N106" si="38">I106</f>
        <v>629827.59752181685</v>
      </c>
      <c r="O106" s="514">
        <f t="shared" si="31"/>
        <v>0</v>
      </c>
      <c r="P106" s="514">
        <f t="shared" si="32"/>
        <v>0</v>
      </c>
    </row>
    <row r="107" spans="1:16" ht="12.5">
      <c r="B107" s="195" t="str">
        <f t="shared" si="29"/>
        <v/>
      </c>
      <c r="C107" s="507">
        <f>IF(D93="","-",+C106+1)</f>
        <v>2022</v>
      </c>
      <c r="D107" s="629">
        <v>4347480.887894013</v>
      </c>
      <c r="E107" s="630">
        <v>125933.19047619047</v>
      </c>
      <c r="F107" s="631">
        <v>4221547.6974178227</v>
      </c>
      <c r="G107" s="631">
        <v>4284514.2926559178</v>
      </c>
      <c r="H107" s="633">
        <v>629182.99777593603</v>
      </c>
      <c r="I107" s="634">
        <v>629182.99777593603</v>
      </c>
      <c r="J107" s="514">
        <f t="shared" si="30"/>
        <v>0</v>
      </c>
      <c r="K107" s="514"/>
      <c r="L107" s="518">
        <f t="shared" ref="L107" si="39">H107</f>
        <v>629182.99777593603</v>
      </c>
      <c r="M107" s="519">
        <f t="shared" ref="M107" si="40">IF(L107&lt;&gt;0,+H107-L107,0)</f>
        <v>0</v>
      </c>
      <c r="N107" s="518">
        <f t="shared" ref="N107" si="41">I107</f>
        <v>629182.99777593603</v>
      </c>
      <c r="O107" s="514">
        <f t="shared" ref="O107" si="42">IF(N107&lt;&gt;0,+I107-N107,0)</f>
        <v>0</v>
      </c>
      <c r="P107" s="514">
        <f t="shared" ref="P107" si="43">+O107-M107</f>
        <v>0</v>
      </c>
    </row>
    <row r="108" spans="1:16" ht="12.5">
      <c r="B108" s="195" t="str">
        <f t="shared" si="29"/>
        <v/>
      </c>
      <c r="C108" s="507">
        <f>IF(D93="","-",+C107+1)</f>
        <v>2023</v>
      </c>
      <c r="D108" s="374">
        <f>IF(F107+SUM(E$99:E107)=D$92,F107,D$92-SUM(E$99:E107))</f>
        <v>4221547.6974178227</v>
      </c>
      <c r="E108" s="522">
        <f t="shared" ref="E108:E154" si="44">IF(+$J$96&lt;F107,$J$96,D108)</f>
        <v>120208.95454545454</v>
      </c>
      <c r="F108" s="523">
        <f t="shared" ref="F108:F154" si="45">+D108-E108</f>
        <v>4101338.7428723681</v>
      </c>
      <c r="G108" s="523">
        <f t="shared" ref="G108:G154" si="46">+(F108+D108)/2</f>
        <v>4161443.2201450951</v>
      </c>
      <c r="H108" s="526">
        <f t="shared" ref="H108:H154" si="47">+J$94*G108+E108</f>
        <v>633585.63133454288</v>
      </c>
      <c r="I108" s="577">
        <f t="shared" ref="I108:I154" si="48">+J$95*G108+E108</f>
        <v>633585.63133454288</v>
      </c>
      <c r="J108" s="514">
        <f t="shared" si="30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29"/>
        <v/>
      </c>
      <c r="C109" s="507">
        <f>IF(D93="","-",+C108+1)</f>
        <v>2024</v>
      </c>
      <c r="D109" s="374">
        <f>IF(F108+SUM(E$99:E108)=D$92,F108,D$92-SUM(E$99:E108))</f>
        <v>4101338.7428723681</v>
      </c>
      <c r="E109" s="522">
        <f t="shared" si="44"/>
        <v>120208.95454545454</v>
      </c>
      <c r="F109" s="523">
        <f t="shared" si="45"/>
        <v>3981129.7883269135</v>
      </c>
      <c r="G109" s="523">
        <f t="shared" si="46"/>
        <v>4041234.265599641</v>
      </c>
      <c r="H109" s="526">
        <f t="shared" si="47"/>
        <v>618756.04689948622</v>
      </c>
      <c r="I109" s="577">
        <f t="shared" si="48"/>
        <v>618756.04689948622</v>
      </c>
      <c r="J109" s="514">
        <f t="shared" si="30"/>
        <v>0</v>
      </c>
      <c r="K109" s="514"/>
      <c r="L109" s="525"/>
      <c r="M109" s="514">
        <f t="shared" si="4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29"/>
        <v/>
      </c>
      <c r="C110" s="507">
        <f>IF(D93="","-",+C109+1)</f>
        <v>2025</v>
      </c>
      <c r="D110" s="374">
        <f>IF(F109+SUM(E$99:E109)=D$92,F109,D$92-SUM(E$99:E109))</f>
        <v>3981129.7883269135</v>
      </c>
      <c r="E110" s="522">
        <f t="shared" si="44"/>
        <v>120208.95454545454</v>
      </c>
      <c r="F110" s="523">
        <f t="shared" si="45"/>
        <v>3860920.8337814589</v>
      </c>
      <c r="G110" s="523">
        <f t="shared" si="46"/>
        <v>3921025.311054186</v>
      </c>
      <c r="H110" s="526">
        <f t="shared" si="47"/>
        <v>603926.46246442944</v>
      </c>
      <c r="I110" s="577">
        <f t="shared" si="48"/>
        <v>603926.46246442944</v>
      </c>
      <c r="J110" s="514">
        <f t="shared" si="30"/>
        <v>0</v>
      </c>
      <c r="K110" s="514"/>
      <c r="L110" s="525"/>
      <c r="M110" s="514">
        <f t="shared" si="4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29"/>
        <v/>
      </c>
      <c r="C111" s="507">
        <f>IF(D93="","-",+C110+1)</f>
        <v>2026</v>
      </c>
      <c r="D111" s="374">
        <f>IF(F110+SUM(E$99:E110)=D$92,F110,D$92-SUM(E$99:E110))</f>
        <v>3860920.8337814589</v>
      </c>
      <c r="E111" s="522">
        <f t="shared" si="44"/>
        <v>120208.95454545454</v>
      </c>
      <c r="F111" s="523">
        <f t="shared" si="45"/>
        <v>3740711.8792360043</v>
      </c>
      <c r="G111" s="523">
        <f t="shared" si="46"/>
        <v>3800816.3565087318</v>
      </c>
      <c r="H111" s="526">
        <f t="shared" si="47"/>
        <v>589096.87802937278</v>
      </c>
      <c r="I111" s="577">
        <f t="shared" si="48"/>
        <v>589096.87802937278</v>
      </c>
      <c r="J111" s="514">
        <f t="shared" si="30"/>
        <v>0</v>
      </c>
      <c r="K111" s="514"/>
      <c r="L111" s="525"/>
      <c r="M111" s="514">
        <f t="shared" si="4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29"/>
        <v/>
      </c>
      <c r="C112" s="507">
        <f>IF(D93="","-",+C111+1)</f>
        <v>2027</v>
      </c>
      <c r="D112" s="374">
        <f>IF(F111+SUM(E$99:E111)=D$92,F111,D$92-SUM(E$99:E111))</f>
        <v>3740711.8792360043</v>
      </c>
      <c r="E112" s="522">
        <f t="shared" si="44"/>
        <v>120208.95454545454</v>
      </c>
      <c r="F112" s="523">
        <f t="shared" si="45"/>
        <v>3620502.9246905497</v>
      </c>
      <c r="G112" s="523">
        <f t="shared" si="46"/>
        <v>3680607.4019632768</v>
      </c>
      <c r="H112" s="526">
        <f t="shared" si="47"/>
        <v>574267.293594316</v>
      </c>
      <c r="I112" s="577">
        <f t="shared" si="48"/>
        <v>574267.293594316</v>
      </c>
      <c r="J112" s="514">
        <f t="shared" si="30"/>
        <v>0</v>
      </c>
      <c r="K112" s="514"/>
      <c r="L112" s="525"/>
      <c r="M112" s="514">
        <f t="shared" si="4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29"/>
        <v/>
      </c>
      <c r="C113" s="507">
        <f>IF(D93="","-",+C112+1)</f>
        <v>2028</v>
      </c>
      <c r="D113" s="374">
        <f>IF(F112+SUM(E$99:E112)=D$92,F112,D$92-SUM(E$99:E112))</f>
        <v>3620502.9246905497</v>
      </c>
      <c r="E113" s="522">
        <f t="shared" si="44"/>
        <v>120208.95454545454</v>
      </c>
      <c r="F113" s="523">
        <f t="shared" si="45"/>
        <v>3500293.9701450951</v>
      </c>
      <c r="G113" s="523">
        <f t="shared" si="46"/>
        <v>3560398.4474178227</v>
      </c>
      <c r="H113" s="526">
        <f t="shared" si="47"/>
        <v>559437.70915925934</v>
      </c>
      <c r="I113" s="577">
        <f t="shared" si="48"/>
        <v>559437.70915925934</v>
      </c>
      <c r="J113" s="514">
        <f t="shared" si="30"/>
        <v>0</v>
      </c>
      <c r="K113" s="514"/>
      <c r="L113" s="525"/>
      <c r="M113" s="514">
        <f t="shared" si="4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29"/>
        <v/>
      </c>
      <c r="C114" s="507">
        <f>IF(D93="","-",+C113+1)</f>
        <v>2029</v>
      </c>
      <c r="D114" s="374">
        <f>IF(F113+SUM(E$99:E113)=D$92,F113,D$92-SUM(E$99:E113))</f>
        <v>3500293.9701450951</v>
      </c>
      <c r="E114" s="522">
        <f t="shared" si="44"/>
        <v>120208.95454545454</v>
      </c>
      <c r="F114" s="523">
        <f t="shared" si="45"/>
        <v>3380085.0155996406</v>
      </c>
      <c r="G114" s="523">
        <f t="shared" si="46"/>
        <v>3440189.4928723676</v>
      </c>
      <c r="H114" s="526">
        <f t="shared" si="47"/>
        <v>544608.12472420256</v>
      </c>
      <c r="I114" s="577">
        <f t="shared" si="48"/>
        <v>544608.12472420256</v>
      </c>
      <c r="J114" s="514">
        <f t="shared" si="30"/>
        <v>0</v>
      </c>
      <c r="K114" s="514"/>
      <c r="L114" s="525"/>
      <c r="M114" s="514">
        <f t="shared" si="4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29"/>
        <v/>
      </c>
      <c r="C115" s="507">
        <f>IF(D93="","-",+C114+1)</f>
        <v>2030</v>
      </c>
      <c r="D115" s="374">
        <f>IF(F114+SUM(E$99:E114)=D$92,F114,D$92-SUM(E$99:E114))</f>
        <v>3380085.0155996406</v>
      </c>
      <c r="E115" s="522">
        <f t="shared" si="44"/>
        <v>120208.95454545454</v>
      </c>
      <c r="F115" s="523">
        <f t="shared" si="45"/>
        <v>3259876.061054186</v>
      </c>
      <c r="G115" s="523">
        <f t="shared" si="46"/>
        <v>3319980.5383269135</v>
      </c>
      <c r="H115" s="526">
        <f t="shared" si="47"/>
        <v>529778.54028914589</v>
      </c>
      <c r="I115" s="577">
        <f t="shared" si="48"/>
        <v>529778.54028914589</v>
      </c>
      <c r="J115" s="514">
        <f t="shared" si="30"/>
        <v>0</v>
      </c>
      <c r="K115" s="514"/>
      <c r="L115" s="525"/>
      <c r="M115" s="514">
        <f t="shared" si="4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29"/>
        <v/>
      </c>
      <c r="C116" s="507">
        <f>IF(D93="","-",+C115+1)</f>
        <v>2031</v>
      </c>
      <c r="D116" s="374">
        <f>IF(F115+SUM(E$99:E115)=D$92,F115,D$92-SUM(E$99:E115))</f>
        <v>3259876.061054186</v>
      </c>
      <c r="E116" s="522">
        <f t="shared" si="44"/>
        <v>120208.95454545454</v>
      </c>
      <c r="F116" s="523">
        <f t="shared" si="45"/>
        <v>3139667.1065087314</v>
      </c>
      <c r="G116" s="523">
        <f t="shared" si="46"/>
        <v>3199771.5837814584</v>
      </c>
      <c r="H116" s="526">
        <f t="shared" si="47"/>
        <v>514948.95585408906</v>
      </c>
      <c r="I116" s="577">
        <f t="shared" si="48"/>
        <v>514948.95585408906</v>
      </c>
      <c r="J116" s="514">
        <f t="shared" si="30"/>
        <v>0</v>
      </c>
      <c r="K116" s="514"/>
      <c r="L116" s="525"/>
      <c r="M116" s="514">
        <f t="shared" si="4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29"/>
        <v/>
      </c>
      <c r="C117" s="507">
        <f>IF(D93="","-",+C116+1)</f>
        <v>2032</v>
      </c>
      <c r="D117" s="374">
        <f>IF(F116+SUM(E$99:E116)=D$92,F116,D$92-SUM(E$99:E116))</f>
        <v>3139667.1065087314</v>
      </c>
      <c r="E117" s="522">
        <f t="shared" si="44"/>
        <v>120208.95454545454</v>
      </c>
      <c r="F117" s="523">
        <f t="shared" si="45"/>
        <v>3019458.1519632768</v>
      </c>
      <c r="G117" s="523">
        <f t="shared" si="46"/>
        <v>3079562.6292360043</v>
      </c>
      <c r="H117" s="526">
        <f t="shared" si="47"/>
        <v>500119.3714190324</v>
      </c>
      <c r="I117" s="577">
        <f t="shared" si="48"/>
        <v>500119.3714190324</v>
      </c>
      <c r="J117" s="514">
        <f t="shared" si="30"/>
        <v>0</v>
      </c>
      <c r="K117" s="514"/>
      <c r="L117" s="525"/>
      <c r="M117" s="514">
        <f t="shared" si="4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29"/>
        <v/>
      </c>
      <c r="C118" s="507">
        <f>IF(D93="","-",+C117+1)</f>
        <v>2033</v>
      </c>
      <c r="D118" s="374">
        <f>IF(F117+SUM(E$99:E117)=D$92,F117,D$92-SUM(E$99:E117))</f>
        <v>3019458.1519632768</v>
      </c>
      <c r="E118" s="522">
        <f t="shared" si="44"/>
        <v>120208.95454545454</v>
      </c>
      <c r="F118" s="523">
        <f t="shared" si="45"/>
        <v>2899249.1974178222</v>
      </c>
      <c r="G118" s="523">
        <f t="shared" si="46"/>
        <v>2959353.6746905493</v>
      </c>
      <c r="H118" s="526">
        <f t="shared" si="47"/>
        <v>485289.78698397562</v>
      </c>
      <c r="I118" s="577">
        <f t="shared" si="48"/>
        <v>485289.78698397562</v>
      </c>
      <c r="J118" s="514">
        <f t="shared" si="30"/>
        <v>0</v>
      </c>
      <c r="K118" s="514"/>
      <c r="L118" s="525"/>
      <c r="M118" s="514">
        <f t="shared" si="4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29"/>
        <v/>
      </c>
      <c r="C119" s="507">
        <f>IF(D93="","-",+C118+1)</f>
        <v>2034</v>
      </c>
      <c r="D119" s="374">
        <f>IF(F118+SUM(E$99:E118)=D$92,F118,D$92-SUM(E$99:E118))</f>
        <v>2899249.1974178222</v>
      </c>
      <c r="E119" s="522">
        <f t="shared" si="44"/>
        <v>120208.95454545454</v>
      </c>
      <c r="F119" s="523">
        <f t="shared" si="45"/>
        <v>2779040.2428723676</v>
      </c>
      <c r="G119" s="523">
        <f t="shared" si="46"/>
        <v>2839144.7201450951</v>
      </c>
      <c r="H119" s="526">
        <f t="shared" si="47"/>
        <v>470460.20254891895</v>
      </c>
      <c r="I119" s="577">
        <f t="shared" si="48"/>
        <v>470460.20254891895</v>
      </c>
      <c r="J119" s="514">
        <f t="shared" si="30"/>
        <v>0</v>
      </c>
      <c r="K119" s="514"/>
      <c r="L119" s="525"/>
      <c r="M119" s="514">
        <f t="shared" si="4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29"/>
        <v/>
      </c>
      <c r="C120" s="507">
        <f>IF(D93="","-",+C119+1)</f>
        <v>2035</v>
      </c>
      <c r="D120" s="374">
        <f>IF(F119+SUM(E$99:E119)=D$92,F119,D$92-SUM(E$99:E119))</f>
        <v>2779040.2428723676</v>
      </c>
      <c r="E120" s="522">
        <f t="shared" si="44"/>
        <v>120208.95454545454</v>
      </c>
      <c r="F120" s="523">
        <f t="shared" si="45"/>
        <v>2658831.288326913</v>
      </c>
      <c r="G120" s="523">
        <f t="shared" si="46"/>
        <v>2718935.7655996401</v>
      </c>
      <c r="H120" s="526">
        <f t="shared" si="47"/>
        <v>455630.61811386218</v>
      </c>
      <c r="I120" s="577">
        <f t="shared" si="48"/>
        <v>455630.61811386218</v>
      </c>
      <c r="J120" s="514">
        <f t="shared" si="30"/>
        <v>0</v>
      </c>
      <c r="K120" s="514"/>
      <c r="L120" s="525"/>
      <c r="M120" s="514">
        <f t="shared" si="4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29"/>
        <v/>
      </c>
      <c r="C121" s="507">
        <f>IF(D93="","-",+C120+1)</f>
        <v>2036</v>
      </c>
      <c r="D121" s="374">
        <f>IF(F120+SUM(E$99:E120)=D$92,F120,D$92-SUM(E$99:E120))</f>
        <v>2658831.288326913</v>
      </c>
      <c r="E121" s="522">
        <f t="shared" si="44"/>
        <v>120208.95454545454</v>
      </c>
      <c r="F121" s="523">
        <f t="shared" si="45"/>
        <v>2538622.3337814584</v>
      </c>
      <c r="G121" s="523">
        <f t="shared" si="46"/>
        <v>2598726.811054186</v>
      </c>
      <c r="H121" s="526">
        <f t="shared" si="47"/>
        <v>440801.03367880546</v>
      </c>
      <c r="I121" s="577">
        <f t="shared" si="48"/>
        <v>440801.03367880546</v>
      </c>
      <c r="J121" s="514">
        <f t="shared" si="30"/>
        <v>0</v>
      </c>
      <c r="K121" s="514"/>
      <c r="L121" s="525"/>
      <c r="M121" s="514">
        <f t="shared" si="4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29"/>
        <v/>
      </c>
      <c r="C122" s="507">
        <f>IF(D93="","-",+C121+1)</f>
        <v>2037</v>
      </c>
      <c r="D122" s="374">
        <f>IF(F121+SUM(E$99:E121)=D$92,F121,D$92-SUM(E$99:E121))</f>
        <v>2538622.3337814584</v>
      </c>
      <c r="E122" s="522">
        <f t="shared" si="44"/>
        <v>120208.95454545454</v>
      </c>
      <c r="F122" s="523">
        <f t="shared" si="45"/>
        <v>2418413.3792360038</v>
      </c>
      <c r="G122" s="523">
        <f t="shared" si="46"/>
        <v>2478517.8565087309</v>
      </c>
      <c r="H122" s="526">
        <f t="shared" si="47"/>
        <v>425971.44924374868</v>
      </c>
      <c r="I122" s="577">
        <f t="shared" si="48"/>
        <v>425971.44924374868</v>
      </c>
      <c r="J122" s="514">
        <f t="shared" si="30"/>
        <v>0</v>
      </c>
      <c r="K122" s="514"/>
      <c r="L122" s="525"/>
      <c r="M122" s="514">
        <f t="shared" si="4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29"/>
        <v/>
      </c>
      <c r="C123" s="507">
        <f>IF(D93="","-",+C122+1)</f>
        <v>2038</v>
      </c>
      <c r="D123" s="374">
        <f>IF(F122+SUM(E$99:E122)=D$92,F122,D$92-SUM(E$99:E122))</f>
        <v>2418413.3792360038</v>
      </c>
      <c r="E123" s="522">
        <f t="shared" si="44"/>
        <v>120208.95454545454</v>
      </c>
      <c r="F123" s="523">
        <f t="shared" si="45"/>
        <v>2298204.4246905493</v>
      </c>
      <c r="G123" s="523">
        <f t="shared" si="46"/>
        <v>2358308.9019632768</v>
      </c>
      <c r="H123" s="526">
        <f t="shared" si="47"/>
        <v>411141.86480869201</v>
      </c>
      <c r="I123" s="577">
        <f t="shared" si="48"/>
        <v>411141.86480869201</v>
      </c>
      <c r="J123" s="514">
        <f t="shared" si="30"/>
        <v>0</v>
      </c>
      <c r="K123" s="514"/>
      <c r="L123" s="525"/>
      <c r="M123" s="514">
        <f t="shared" si="4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29"/>
        <v/>
      </c>
      <c r="C124" s="507">
        <f>IF(D93="","-",+C123+1)</f>
        <v>2039</v>
      </c>
      <c r="D124" s="374">
        <f>IF(F123+SUM(E$99:E123)=D$92,F123,D$92-SUM(E$99:E123))</f>
        <v>2298204.4246905493</v>
      </c>
      <c r="E124" s="522">
        <f t="shared" si="44"/>
        <v>120208.95454545454</v>
      </c>
      <c r="F124" s="523">
        <f t="shared" si="45"/>
        <v>2177995.4701450947</v>
      </c>
      <c r="G124" s="523">
        <f t="shared" si="46"/>
        <v>2238099.9474178217</v>
      </c>
      <c r="H124" s="526">
        <f t="shared" si="47"/>
        <v>396312.28037363524</v>
      </c>
      <c r="I124" s="577">
        <f t="shared" si="48"/>
        <v>396312.28037363524</v>
      </c>
      <c r="J124" s="514">
        <f t="shared" si="30"/>
        <v>0</v>
      </c>
      <c r="K124" s="514"/>
      <c r="L124" s="525"/>
      <c r="M124" s="514">
        <f t="shared" si="4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29"/>
        <v/>
      </c>
      <c r="C125" s="507">
        <f>IF(D93="","-",+C124+1)</f>
        <v>2040</v>
      </c>
      <c r="D125" s="374">
        <f>IF(F124+SUM(E$99:E124)=D$92,F124,D$92-SUM(E$99:E124))</f>
        <v>2177995.4701450947</v>
      </c>
      <c r="E125" s="522">
        <f t="shared" si="44"/>
        <v>120208.95454545454</v>
      </c>
      <c r="F125" s="523">
        <f t="shared" si="45"/>
        <v>2057786.5155996401</v>
      </c>
      <c r="G125" s="523">
        <f t="shared" si="46"/>
        <v>2117890.9928723676</v>
      </c>
      <c r="H125" s="526">
        <f t="shared" si="47"/>
        <v>381482.69593857857</v>
      </c>
      <c r="I125" s="577">
        <f t="shared" si="48"/>
        <v>381482.69593857857</v>
      </c>
      <c r="J125" s="514">
        <f t="shared" si="30"/>
        <v>0</v>
      </c>
      <c r="K125" s="514"/>
      <c r="L125" s="525"/>
      <c r="M125" s="514">
        <f t="shared" si="4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29"/>
        <v/>
      </c>
      <c r="C126" s="507">
        <f>IF(D93="","-",+C125+1)</f>
        <v>2041</v>
      </c>
      <c r="D126" s="374">
        <f>IF(F125+SUM(E$99:E125)=D$92,F125,D$92-SUM(E$99:E125))</f>
        <v>2057786.5155996401</v>
      </c>
      <c r="E126" s="522">
        <f t="shared" si="44"/>
        <v>120208.95454545454</v>
      </c>
      <c r="F126" s="523">
        <f t="shared" si="45"/>
        <v>1937577.5610541855</v>
      </c>
      <c r="G126" s="523">
        <f t="shared" si="46"/>
        <v>1997682.0383269128</v>
      </c>
      <c r="H126" s="526">
        <f t="shared" si="47"/>
        <v>366653.1115035218</v>
      </c>
      <c r="I126" s="577">
        <f t="shared" si="48"/>
        <v>366653.1115035218</v>
      </c>
      <c r="J126" s="514">
        <f t="shared" si="30"/>
        <v>0</v>
      </c>
      <c r="K126" s="514"/>
      <c r="L126" s="525"/>
      <c r="M126" s="514">
        <f t="shared" si="4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29"/>
        <v/>
      </c>
      <c r="C127" s="507">
        <f>IF(D93="","-",+C126+1)</f>
        <v>2042</v>
      </c>
      <c r="D127" s="374">
        <f>IF(F126+SUM(E$99:E126)=D$92,F126,D$92-SUM(E$99:E126))</f>
        <v>1937577.5610541855</v>
      </c>
      <c r="E127" s="522">
        <f t="shared" si="44"/>
        <v>120208.95454545454</v>
      </c>
      <c r="F127" s="523">
        <f t="shared" si="45"/>
        <v>1817368.6065087309</v>
      </c>
      <c r="G127" s="523">
        <f t="shared" si="46"/>
        <v>1877473.0837814582</v>
      </c>
      <c r="H127" s="526">
        <f t="shared" si="47"/>
        <v>351823.52706846507</v>
      </c>
      <c r="I127" s="577">
        <f t="shared" si="48"/>
        <v>351823.52706846507</v>
      </c>
      <c r="J127" s="514">
        <f t="shared" si="30"/>
        <v>0</v>
      </c>
      <c r="K127" s="514"/>
      <c r="L127" s="525"/>
      <c r="M127" s="514">
        <f t="shared" si="4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29"/>
        <v/>
      </c>
      <c r="C128" s="507">
        <f>IF(D93="","-",+C127+1)</f>
        <v>2043</v>
      </c>
      <c r="D128" s="374">
        <f>IF(F127+SUM(E$99:E127)=D$92,F127,D$92-SUM(E$99:E127))</f>
        <v>1817368.6065087309</v>
      </c>
      <c r="E128" s="522">
        <f t="shared" si="44"/>
        <v>120208.95454545454</v>
      </c>
      <c r="F128" s="523">
        <f t="shared" si="45"/>
        <v>1697159.6519632763</v>
      </c>
      <c r="G128" s="523">
        <f t="shared" si="46"/>
        <v>1757264.1292360036</v>
      </c>
      <c r="H128" s="526">
        <f t="shared" si="47"/>
        <v>336993.94263340835</v>
      </c>
      <c r="I128" s="577">
        <f t="shared" si="48"/>
        <v>336993.94263340835</v>
      </c>
      <c r="J128" s="514">
        <f t="shared" si="30"/>
        <v>0</v>
      </c>
      <c r="K128" s="514"/>
      <c r="L128" s="525"/>
      <c r="M128" s="514">
        <f t="shared" si="4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29"/>
        <v/>
      </c>
      <c r="C129" s="507">
        <f>IF(D93="","-",+C128+1)</f>
        <v>2044</v>
      </c>
      <c r="D129" s="374">
        <f>IF(F128+SUM(E$99:E128)=D$92,F128,D$92-SUM(E$99:E128))</f>
        <v>1697159.6519632763</v>
      </c>
      <c r="E129" s="522">
        <f t="shared" si="44"/>
        <v>120208.95454545454</v>
      </c>
      <c r="F129" s="523">
        <f t="shared" si="45"/>
        <v>1576950.6974178217</v>
      </c>
      <c r="G129" s="523">
        <f t="shared" si="46"/>
        <v>1637055.174690549</v>
      </c>
      <c r="H129" s="526">
        <f t="shared" si="47"/>
        <v>322164.35819835163</v>
      </c>
      <c r="I129" s="577">
        <f t="shared" si="48"/>
        <v>322164.35819835163</v>
      </c>
      <c r="J129" s="514">
        <f t="shared" si="30"/>
        <v>0</v>
      </c>
      <c r="K129" s="514"/>
      <c r="L129" s="525"/>
      <c r="M129" s="514">
        <f t="shared" si="4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29"/>
        <v/>
      </c>
      <c r="C130" s="507">
        <f>IF(D93="","-",+C129+1)</f>
        <v>2045</v>
      </c>
      <c r="D130" s="374">
        <f>IF(F129+SUM(E$99:E129)=D$92,F129,D$92-SUM(E$99:E129))</f>
        <v>1576950.6974178217</v>
      </c>
      <c r="E130" s="522">
        <f t="shared" si="44"/>
        <v>120208.95454545454</v>
      </c>
      <c r="F130" s="523">
        <f t="shared" si="45"/>
        <v>1456741.7428723671</v>
      </c>
      <c r="G130" s="523">
        <f t="shared" si="46"/>
        <v>1516846.2201450944</v>
      </c>
      <c r="H130" s="526">
        <f t="shared" si="47"/>
        <v>307334.77376329491</v>
      </c>
      <c r="I130" s="577">
        <f t="shared" si="48"/>
        <v>307334.77376329491</v>
      </c>
      <c r="J130" s="514">
        <f t="shared" si="30"/>
        <v>0</v>
      </c>
      <c r="K130" s="514"/>
      <c r="L130" s="525"/>
      <c r="M130" s="514">
        <f t="shared" si="4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29"/>
        <v/>
      </c>
      <c r="C131" s="507">
        <f>IF(D93="","-",+C130+1)</f>
        <v>2046</v>
      </c>
      <c r="D131" s="374">
        <f>IF(F130+SUM(E$99:E130)=D$92,F130,D$92-SUM(E$99:E130))</f>
        <v>1456741.7428723671</v>
      </c>
      <c r="E131" s="522">
        <f t="shared" si="44"/>
        <v>120208.95454545454</v>
      </c>
      <c r="F131" s="523">
        <f t="shared" si="45"/>
        <v>1336532.7883269126</v>
      </c>
      <c r="G131" s="523">
        <f t="shared" si="46"/>
        <v>1396637.2655996399</v>
      </c>
      <c r="H131" s="526">
        <f t="shared" si="47"/>
        <v>292505.18932823819</v>
      </c>
      <c r="I131" s="577">
        <f t="shared" si="48"/>
        <v>292505.18932823819</v>
      </c>
      <c r="J131" s="514">
        <f t="shared" si="3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9"/>
        <v/>
      </c>
      <c r="C132" s="507">
        <f>IF(D93="","-",+C131+1)</f>
        <v>2047</v>
      </c>
      <c r="D132" s="374">
        <f>IF(F131+SUM(E$99:E131)=D$92,F131,D$92-SUM(E$99:E131))</f>
        <v>1336532.7883269126</v>
      </c>
      <c r="E132" s="522">
        <f t="shared" si="44"/>
        <v>120208.95454545454</v>
      </c>
      <c r="F132" s="523">
        <f t="shared" si="45"/>
        <v>1216323.833781458</v>
      </c>
      <c r="G132" s="523">
        <f t="shared" si="46"/>
        <v>1276428.3110541853</v>
      </c>
      <c r="H132" s="526">
        <f t="shared" si="47"/>
        <v>277675.60489318147</v>
      </c>
      <c r="I132" s="577">
        <f t="shared" si="48"/>
        <v>277675.60489318147</v>
      </c>
      <c r="J132" s="514">
        <f t="shared" si="3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9"/>
        <v/>
      </c>
      <c r="C133" s="507">
        <f>IF(D93="","-",+C132+1)</f>
        <v>2048</v>
      </c>
      <c r="D133" s="374">
        <f>IF(F132+SUM(E$99:E132)=D$92,F132,D$92-SUM(E$99:E132))</f>
        <v>1216323.833781458</v>
      </c>
      <c r="E133" s="522">
        <f t="shared" si="44"/>
        <v>120208.95454545454</v>
      </c>
      <c r="F133" s="523">
        <f t="shared" si="45"/>
        <v>1096114.8792360034</v>
      </c>
      <c r="G133" s="523">
        <f t="shared" si="46"/>
        <v>1156219.3565087307</v>
      </c>
      <c r="H133" s="526">
        <f t="shared" si="47"/>
        <v>262846.02045812469</v>
      </c>
      <c r="I133" s="577">
        <f t="shared" si="48"/>
        <v>262846.02045812469</v>
      </c>
      <c r="J133" s="514">
        <f t="shared" si="3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9"/>
        <v/>
      </c>
      <c r="C134" s="507">
        <f>IF(D93="","-",+C133+1)</f>
        <v>2049</v>
      </c>
      <c r="D134" s="374">
        <f>IF(F133+SUM(E$99:E133)=D$92,F133,D$92-SUM(E$99:E133))</f>
        <v>1096114.8792360034</v>
      </c>
      <c r="E134" s="522">
        <f t="shared" si="44"/>
        <v>120208.95454545454</v>
      </c>
      <c r="F134" s="523">
        <f t="shared" si="45"/>
        <v>975905.9246905488</v>
      </c>
      <c r="G134" s="523">
        <f t="shared" si="46"/>
        <v>1036010.4019632761</v>
      </c>
      <c r="H134" s="526">
        <f t="shared" si="47"/>
        <v>248016.43602306797</v>
      </c>
      <c r="I134" s="577">
        <f t="shared" si="48"/>
        <v>248016.43602306797</v>
      </c>
      <c r="J134" s="514">
        <f t="shared" si="3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9"/>
        <v/>
      </c>
      <c r="C135" s="507">
        <f>IF(D93="","-",+C134+1)</f>
        <v>2050</v>
      </c>
      <c r="D135" s="374">
        <f>IF(F134+SUM(E$99:E134)=D$92,F134,D$92-SUM(E$99:E134))</f>
        <v>975905.9246905488</v>
      </c>
      <c r="E135" s="522">
        <f t="shared" si="44"/>
        <v>120208.95454545454</v>
      </c>
      <c r="F135" s="523">
        <f t="shared" si="45"/>
        <v>855696.97014509421</v>
      </c>
      <c r="G135" s="523">
        <f t="shared" si="46"/>
        <v>915801.4474178215</v>
      </c>
      <c r="H135" s="526">
        <f t="shared" si="47"/>
        <v>233186.85158801125</v>
      </c>
      <c r="I135" s="577">
        <f t="shared" si="48"/>
        <v>233186.85158801125</v>
      </c>
      <c r="J135" s="514">
        <f t="shared" si="3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9"/>
        <v/>
      </c>
      <c r="C136" s="507">
        <f>IF(D93="","-",+C135+1)</f>
        <v>2051</v>
      </c>
      <c r="D136" s="374">
        <f>IF(F135+SUM(E$99:E135)=D$92,F135,D$92-SUM(E$99:E135))</f>
        <v>855696.97014509421</v>
      </c>
      <c r="E136" s="522">
        <f t="shared" si="44"/>
        <v>120208.95454545454</v>
      </c>
      <c r="F136" s="523">
        <f t="shared" si="45"/>
        <v>735488.01559963962</v>
      </c>
      <c r="G136" s="523">
        <f t="shared" si="46"/>
        <v>795592.49287236691</v>
      </c>
      <c r="H136" s="526">
        <f t="shared" si="47"/>
        <v>218357.26715295453</v>
      </c>
      <c r="I136" s="577">
        <f t="shared" si="48"/>
        <v>218357.26715295453</v>
      </c>
      <c r="J136" s="514">
        <f t="shared" si="3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9"/>
        <v/>
      </c>
      <c r="C137" s="507">
        <f>IF(D93="","-",+C136+1)</f>
        <v>2052</v>
      </c>
      <c r="D137" s="374">
        <f>IF(F136+SUM(E$99:E136)=D$92,F136,D$92-SUM(E$99:E136))</f>
        <v>735488.01559963962</v>
      </c>
      <c r="E137" s="522">
        <f t="shared" si="44"/>
        <v>120208.95454545454</v>
      </c>
      <c r="F137" s="523">
        <f t="shared" si="45"/>
        <v>615279.06105418503</v>
      </c>
      <c r="G137" s="523">
        <f t="shared" si="46"/>
        <v>675383.53832691233</v>
      </c>
      <c r="H137" s="526">
        <f t="shared" si="47"/>
        <v>203527.68271789781</v>
      </c>
      <c r="I137" s="577">
        <f t="shared" si="48"/>
        <v>203527.68271789781</v>
      </c>
      <c r="J137" s="514">
        <f t="shared" si="3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9"/>
        <v/>
      </c>
      <c r="C138" s="507">
        <f>IF(D93="","-",+C137+1)</f>
        <v>2053</v>
      </c>
      <c r="D138" s="374">
        <f>IF(F137+SUM(E$99:E137)=D$92,F137,D$92-SUM(E$99:E137))</f>
        <v>615279.06105418503</v>
      </c>
      <c r="E138" s="522">
        <f t="shared" si="44"/>
        <v>120208.95454545454</v>
      </c>
      <c r="F138" s="523">
        <f t="shared" si="45"/>
        <v>495070.1065087305</v>
      </c>
      <c r="G138" s="523">
        <f t="shared" si="46"/>
        <v>555174.58378145774</v>
      </c>
      <c r="H138" s="526">
        <f t="shared" si="47"/>
        <v>188698.09828284109</v>
      </c>
      <c r="I138" s="577">
        <f t="shared" si="48"/>
        <v>188698.09828284109</v>
      </c>
      <c r="J138" s="514">
        <f t="shared" si="3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9"/>
        <v/>
      </c>
      <c r="C139" s="507">
        <f>IF(D93="","-",+C138+1)</f>
        <v>2054</v>
      </c>
      <c r="D139" s="374">
        <f>IF(F138+SUM(E$99:E138)=D$92,F138,D$92-SUM(E$99:E138))</f>
        <v>495070.1065087305</v>
      </c>
      <c r="E139" s="522">
        <f t="shared" si="44"/>
        <v>120208.95454545454</v>
      </c>
      <c r="F139" s="523">
        <f t="shared" si="45"/>
        <v>374861.15196327597</v>
      </c>
      <c r="G139" s="523">
        <f t="shared" si="46"/>
        <v>434965.62923600327</v>
      </c>
      <c r="H139" s="526">
        <f t="shared" si="47"/>
        <v>173868.51384778437</v>
      </c>
      <c r="I139" s="577">
        <f t="shared" si="48"/>
        <v>173868.51384778437</v>
      </c>
      <c r="J139" s="514">
        <f t="shared" si="3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9"/>
        <v/>
      </c>
      <c r="C140" s="507">
        <f>IF(D93="","-",+C139+1)</f>
        <v>2055</v>
      </c>
      <c r="D140" s="374">
        <f>IF(F139+SUM(E$99:E139)=D$92,F139,D$92-SUM(E$99:E139))</f>
        <v>374861.15196327597</v>
      </c>
      <c r="E140" s="522">
        <f t="shared" si="44"/>
        <v>120208.95454545454</v>
      </c>
      <c r="F140" s="523">
        <f t="shared" si="45"/>
        <v>254652.19741782144</v>
      </c>
      <c r="G140" s="523">
        <f t="shared" si="46"/>
        <v>314756.67469054868</v>
      </c>
      <c r="H140" s="526">
        <f t="shared" si="47"/>
        <v>159038.92941272765</v>
      </c>
      <c r="I140" s="577">
        <f t="shared" si="48"/>
        <v>159038.92941272765</v>
      </c>
      <c r="J140" s="514">
        <f t="shared" si="3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9"/>
        <v/>
      </c>
      <c r="C141" s="507">
        <f>IF(D93="","-",+C140+1)</f>
        <v>2056</v>
      </c>
      <c r="D141" s="374">
        <f>IF(F140+SUM(E$99:E140)=D$92,F140,D$92-SUM(E$99:E140))</f>
        <v>254652.19741782144</v>
      </c>
      <c r="E141" s="522">
        <f t="shared" si="44"/>
        <v>120208.95454545454</v>
      </c>
      <c r="F141" s="523">
        <f t="shared" si="45"/>
        <v>134443.24287236691</v>
      </c>
      <c r="G141" s="523">
        <f t="shared" si="46"/>
        <v>194547.72014509418</v>
      </c>
      <c r="H141" s="526">
        <f t="shared" si="47"/>
        <v>144209.34497767093</v>
      </c>
      <c r="I141" s="577">
        <f t="shared" si="48"/>
        <v>144209.34497767093</v>
      </c>
      <c r="J141" s="514">
        <f t="shared" si="3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9"/>
        <v/>
      </c>
      <c r="C142" s="507">
        <f>IF(D93="","-",+C141+1)</f>
        <v>2057</v>
      </c>
      <c r="D142" s="374">
        <f>IF(F141+SUM(E$99:E141)=D$92,F141,D$92-SUM(E$99:E141))</f>
        <v>134443.24287236691</v>
      </c>
      <c r="E142" s="522">
        <f t="shared" si="44"/>
        <v>120208.95454545454</v>
      </c>
      <c r="F142" s="523">
        <f t="shared" si="45"/>
        <v>14234.28832691237</v>
      </c>
      <c r="G142" s="523">
        <f t="shared" si="46"/>
        <v>74338.76559963965</v>
      </c>
      <c r="H142" s="526">
        <f t="shared" si="47"/>
        <v>129379.7605426142</v>
      </c>
      <c r="I142" s="577">
        <f t="shared" si="48"/>
        <v>129379.7605426142</v>
      </c>
      <c r="J142" s="514">
        <f t="shared" si="3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9"/>
        <v/>
      </c>
      <c r="C143" s="507">
        <f>IF(D93="","-",+C142+1)</f>
        <v>2058</v>
      </c>
      <c r="D143" s="374">
        <f>IF(F142+SUM(E$99:E142)=D$92,F142,D$92-SUM(E$99:E142))</f>
        <v>14234.28832691237</v>
      </c>
      <c r="E143" s="522">
        <f t="shared" si="44"/>
        <v>14234.28832691237</v>
      </c>
      <c r="F143" s="523">
        <f t="shared" si="45"/>
        <v>0</v>
      </c>
      <c r="G143" s="523">
        <f t="shared" si="46"/>
        <v>7117.1441634561852</v>
      </c>
      <c r="H143" s="526">
        <f t="shared" si="47"/>
        <v>15112.295216728015</v>
      </c>
      <c r="I143" s="577">
        <f t="shared" si="48"/>
        <v>15112.295216728015</v>
      </c>
      <c r="J143" s="514">
        <f t="shared" si="3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9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9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9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9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9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9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9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9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9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9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9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5289193.9999999981</v>
      </c>
      <c r="F155" s="375"/>
      <c r="G155" s="375"/>
      <c r="H155" s="375">
        <f>SUM(H99:H154)</f>
        <v>19204121.554124773</v>
      </c>
      <c r="I155" s="375">
        <f>SUM(I99:I154)</f>
        <v>19204121.554124773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1848781.0485526482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1848781.0485526482</v>
      </c>
      <c r="O6" s="269"/>
      <c r="P6" s="269"/>
    </row>
    <row r="7" spans="1:16" ht="13.5" thickBot="1">
      <c r="C7" s="467" t="s">
        <v>48</v>
      </c>
      <c r="D7" s="624" t="s">
        <v>319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318</v>
      </c>
      <c r="E9" s="637" t="s">
        <v>327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14866883.030000001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353973.4054761905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629">
        <v>12009850.23851903</v>
      </c>
      <c r="E26" s="630">
        <v>353973.4054761905</v>
      </c>
      <c r="F26" s="629">
        <v>11655876.83304284</v>
      </c>
      <c r="G26" s="630">
        <v>1848781.0485526482</v>
      </c>
      <c r="H26" s="639">
        <v>1848781.0485526482</v>
      </c>
      <c r="I26" s="511">
        <f t="shared" si="4"/>
        <v>0</v>
      </c>
      <c r="J26" s="511"/>
      <c r="K26" s="518">
        <f t="shared" ref="K26" si="16">G26</f>
        <v>1848781.0485526482</v>
      </c>
      <c r="L26" s="519">
        <f t="shared" ref="L26" si="17">IF(K26&lt;&gt;0,+G26-K26,0)</f>
        <v>0</v>
      </c>
      <c r="M26" s="518">
        <f t="shared" ref="M26" si="18">H26</f>
        <v>1848781.0485526482</v>
      </c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11655876.83304284</v>
      </c>
      <c r="E27" s="522">
        <f t="shared" ref="E27:E72" si="19">IF(+$I$14&lt;F26,$I$14,D27)</f>
        <v>353973.4054761905</v>
      </c>
      <c r="F27" s="523">
        <f t="shared" ref="F27:F72" si="20">+D27-E27</f>
        <v>11301903.427566649</v>
      </c>
      <c r="G27" s="524">
        <f t="shared" ref="G27:G51" si="21">+I$12*((D27+F27)/2)+E27</f>
        <v>1644706.8393982979</v>
      </c>
      <c r="H27" s="491">
        <f t="shared" ref="H27:H51" si="22">+I$13*((D27+F27)/2)+E27</f>
        <v>1644706.8393982979</v>
      </c>
      <c r="I27" s="511">
        <f t="shared" si="4"/>
        <v>0</v>
      </c>
      <c r="J27" s="511"/>
      <c r="K27" s="525"/>
      <c r="L27" s="514">
        <f t="shared" ref="L27:L72" si="23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11301903.427566649</v>
      </c>
      <c r="E28" s="522">
        <f t="shared" si="19"/>
        <v>353973.4054761905</v>
      </c>
      <c r="F28" s="523">
        <f t="shared" si="20"/>
        <v>10947930.022090459</v>
      </c>
      <c r="G28" s="524">
        <f t="shared" si="21"/>
        <v>1604904.6194989029</v>
      </c>
      <c r="H28" s="491">
        <f t="shared" si="22"/>
        <v>1604904.6194989029</v>
      </c>
      <c r="I28" s="511">
        <f t="shared" si="4"/>
        <v>0</v>
      </c>
      <c r="J28" s="511"/>
      <c r="K28" s="525"/>
      <c r="L28" s="514">
        <f t="shared" si="23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10947930.022090459</v>
      </c>
      <c r="E29" s="522">
        <f t="shared" si="19"/>
        <v>353973.4054761905</v>
      </c>
      <c r="F29" s="523">
        <f t="shared" si="20"/>
        <v>10593956.616614269</v>
      </c>
      <c r="G29" s="524">
        <f t="shared" si="21"/>
        <v>1565102.3995995079</v>
      </c>
      <c r="H29" s="491">
        <f t="shared" si="22"/>
        <v>1565102.3995995079</v>
      </c>
      <c r="I29" s="511">
        <f t="shared" si="4"/>
        <v>0</v>
      </c>
      <c r="J29" s="511"/>
      <c r="K29" s="525"/>
      <c r="L29" s="514">
        <f t="shared" si="23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10593956.616614269</v>
      </c>
      <c r="E30" s="522">
        <f t="shared" si="19"/>
        <v>353973.4054761905</v>
      </c>
      <c r="F30" s="523">
        <f t="shared" si="20"/>
        <v>10239983.211138079</v>
      </c>
      <c r="G30" s="524">
        <f t="shared" si="21"/>
        <v>1525300.1797001129</v>
      </c>
      <c r="H30" s="491">
        <f t="shared" si="22"/>
        <v>1525300.1797001129</v>
      </c>
      <c r="I30" s="511">
        <f t="shared" si="4"/>
        <v>0</v>
      </c>
      <c r="J30" s="511"/>
      <c r="K30" s="525"/>
      <c r="L30" s="514">
        <f t="shared" si="23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10239983.211138079</v>
      </c>
      <c r="E31" s="522">
        <f t="shared" si="19"/>
        <v>353973.4054761905</v>
      </c>
      <c r="F31" s="523">
        <f t="shared" si="20"/>
        <v>9886009.8056618888</v>
      </c>
      <c r="G31" s="524">
        <f t="shared" si="21"/>
        <v>1485497.9598007174</v>
      </c>
      <c r="H31" s="491">
        <f t="shared" si="22"/>
        <v>1485497.9598007174</v>
      </c>
      <c r="I31" s="511">
        <f t="shared" si="4"/>
        <v>0</v>
      </c>
      <c r="J31" s="511"/>
      <c r="K31" s="525"/>
      <c r="L31" s="514">
        <f t="shared" si="23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9886009.8056618888</v>
      </c>
      <c r="E32" s="522">
        <f t="shared" si="19"/>
        <v>353973.4054761905</v>
      </c>
      <c r="F32" s="523">
        <f t="shared" si="20"/>
        <v>9532036.4001856986</v>
      </c>
      <c r="G32" s="524">
        <f t="shared" si="21"/>
        <v>1445695.7399013224</v>
      </c>
      <c r="H32" s="491">
        <f t="shared" si="22"/>
        <v>1445695.7399013224</v>
      </c>
      <c r="I32" s="511">
        <f t="shared" si="4"/>
        <v>0</v>
      </c>
      <c r="J32" s="511"/>
      <c r="K32" s="525"/>
      <c r="L32" s="514">
        <f t="shared" si="23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9532036.4001856986</v>
      </c>
      <c r="E33" s="522">
        <f t="shared" si="19"/>
        <v>353973.4054761905</v>
      </c>
      <c r="F33" s="523">
        <f t="shared" si="20"/>
        <v>9178062.9947095085</v>
      </c>
      <c r="G33" s="524">
        <f t="shared" si="21"/>
        <v>1405893.5200019274</v>
      </c>
      <c r="H33" s="491">
        <f t="shared" si="22"/>
        <v>1405893.5200019274</v>
      </c>
      <c r="I33" s="511">
        <f t="shared" si="4"/>
        <v>0</v>
      </c>
      <c r="J33" s="511"/>
      <c r="K33" s="525"/>
      <c r="L33" s="514">
        <f t="shared" si="23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9178062.9947095085</v>
      </c>
      <c r="E34" s="522">
        <f t="shared" si="19"/>
        <v>353973.4054761905</v>
      </c>
      <c r="F34" s="523">
        <f t="shared" si="20"/>
        <v>8824089.5892333183</v>
      </c>
      <c r="G34" s="524">
        <f t="shared" si="21"/>
        <v>1366091.3001025324</v>
      </c>
      <c r="H34" s="491">
        <f t="shared" si="22"/>
        <v>1366091.3001025324</v>
      </c>
      <c r="I34" s="511">
        <f t="shared" si="4"/>
        <v>0</v>
      </c>
      <c r="J34" s="511"/>
      <c r="K34" s="525"/>
      <c r="L34" s="514">
        <f t="shared" si="23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8824089.5892333183</v>
      </c>
      <c r="E35" s="522">
        <f t="shared" si="19"/>
        <v>353973.4054761905</v>
      </c>
      <c r="F35" s="523">
        <f t="shared" si="20"/>
        <v>8470116.1837571282</v>
      </c>
      <c r="G35" s="524">
        <f t="shared" si="21"/>
        <v>1326289.0802031374</v>
      </c>
      <c r="H35" s="491">
        <f t="shared" si="22"/>
        <v>1326289.0802031374</v>
      </c>
      <c r="I35" s="511">
        <f t="shared" si="4"/>
        <v>0</v>
      </c>
      <c r="J35" s="511"/>
      <c r="K35" s="525"/>
      <c r="L35" s="514">
        <f t="shared" si="23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8470116.1837571282</v>
      </c>
      <c r="E36" s="522">
        <f t="shared" si="19"/>
        <v>353973.4054761905</v>
      </c>
      <c r="F36" s="523">
        <f t="shared" si="20"/>
        <v>8116142.778280938</v>
      </c>
      <c r="G36" s="524">
        <f t="shared" si="21"/>
        <v>1286486.8603037421</v>
      </c>
      <c r="H36" s="491">
        <f t="shared" si="22"/>
        <v>1286486.8603037421</v>
      </c>
      <c r="I36" s="511">
        <f t="shared" si="4"/>
        <v>0</v>
      </c>
      <c r="J36" s="511"/>
      <c r="K36" s="525"/>
      <c r="L36" s="514">
        <f t="shared" si="23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8116142.778280938</v>
      </c>
      <c r="E37" s="522">
        <f t="shared" si="19"/>
        <v>353973.4054761905</v>
      </c>
      <c r="F37" s="523">
        <f t="shared" si="20"/>
        <v>7762169.3728047479</v>
      </c>
      <c r="G37" s="524">
        <f t="shared" si="21"/>
        <v>1246684.6404043471</v>
      </c>
      <c r="H37" s="491">
        <f t="shared" si="22"/>
        <v>1246684.6404043471</v>
      </c>
      <c r="I37" s="511">
        <f t="shared" si="4"/>
        <v>0</v>
      </c>
      <c r="J37" s="511"/>
      <c r="K37" s="525"/>
      <c r="L37" s="514">
        <f t="shared" si="23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7762169.3728047479</v>
      </c>
      <c r="E38" s="522">
        <f t="shared" si="19"/>
        <v>353973.4054761905</v>
      </c>
      <c r="F38" s="523">
        <f t="shared" si="20"/>
        <v>7408195.9673285577</v>
      </c>
      <c r="G38" s="524">
        <f t="shared" si="21"/>
        <v>1206882.4205049518</v>
      </c>
      <c r="H38" s="491">
        <f t="shared" si="22"/>
        <v>1206882.4205049518</v>
      </c>
      <c r="I38" s="511">
        <f t="shared" si="4"/>
        <v>0</v>
      </c>
      <c r="J38" s="511"/>
      <c r="K38" s="525"/>
      <c r="L38" s="514">
        <f t="shared" si="23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7408195.9673285577</v>
      </c>
      <c r="E39" s="522">
        <f t="shared" si="19"/>
        <v>353973.4054761905</v>
      </c>
      <c r="F39" s="523">
        <f t="shared" si="20"/>
        <v>7054222.5618523676</v>
      </c>
      <c r="G39" s="524">
        <f t="shared" si="21"/>
        <v>1167080.2006055568</v>
      </c>
      <c r="H39" s="491">
        <f t="shared" si="22"/>
        <v>1167080.2006055568</v>
      </c>
      <c r="I39" s="511">
        <f t="shared" si="4"/>
        <v>0</v>
      </c>
      <c r="J39" s="511"/>
      <c r="K39" s="525"/>
      <c r="L39" s="514">
        <f t="shared" si="23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7054222.5618523676</v>
      </c>
      <c r="E40" s="522">
        <f t="shared" si="19"/>
        <v>353973.4054761905</v>
      </c>
      <c r="F40" s="523">
        <f t="shared" si="20"/>
        <v>6700249.1563761774</v>
      </c>
      <c r="G40" s="524">
        <f t="shared" si="21"/>
        <v>1127277.9807061618</v>
      </c>
      <c r="H40" s="491">
        <f t="shared" si="22"/>
        <v>1127277.9807061618</v>
      </c>
      <c r="I40" s="511">
        <f t="shared" si="4"/>
        <v>0</v>
      </c>
      <c r="J40" s="511"/>
      <c r="K40" s="525"/>
      <c r="L40" s="514">
        <f t="shared" si="23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6700249.1563761774</v>
      </c>
      <c r="E41" s="522">
        <f t="shared" si="19"/>
        <v>353973.4054761905</v>
      </c>
      <c r="F41" s="523">
        <f t="shared" si="20"/>
        <v>6346275.7508999873</v>
      </c>
      <c r="G41" s="524">
        <f t="shared" si="21"/>
        <v>1087475.7608067668</v>
      </c>
      <c r="H41" s="491">
        <f t="shared" si="22"/>
        <v>1087475.7608067668</v>
      </c>
      <c r="I41" s="511">
        <f t="shared" si="4"/>
        <v>0</v>
      </c>
      <c r="J41" s="511"/>
      <c r="K41" s="525"/>
      <c r="L41" s="514">
        <f t="shared" si="23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6346275.7508999873</v>
      </c>
      <c r="E42" s="522">
        <f t="shared" si="19"/>
        <v>353973.4054761905</v>
      </c>
      <c r="F42" s="523">
        <f t="shared" si="20"/>
        <v>5992302.3454237971</v>
      </c>
      <c r="G42" s="524">
        <f t="shared" si="21"/>
        <v>1047673.5409073716</v>
      </c>
      <c r="H42" s="491">
        <f t="shared" si="22"/>
        <v>1047673.5409073716</v>
      </c>
      <c r="I42" s="511">
        <f t="shared" si="4"/>
        <v>0</v>
      </c>
      <c r="J42" s="511"/>
      <c r="K42" s="525"/>
      <c r="L42" s="514">
        <f t="shared" si="23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5992302.3454237971</v>
      </c>
      <c r="E43" s="522">
        <f t="shared" si="19"/>
        <v>353973.4054761905</v>
      </c>
      <c r="F43" s="523">
        <f t="shared" si="20"/>
        <v>5638328.939947607</v>
      </c>
      <c r="G43" s="524">
        <f t="shared" si="21"/>
        <v>1007871.3210079764</v>
      </c>
      <c r="H43" s="491">
        <f t="shared" si="22"/>
        <v>1007871.3210079764</v>
      </c>
      <c r="I43" s="511">
        <f t="shared" si="4"/>
        <v>0</v>
      </c>
      <c r="J43" s="511"/>
      <c r="K43" s="525"/>
      <c r="L43" s="514">
        <f t="shared" si="23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5638328.939947607</v>
      </c>
      <c r="E44" s="522">
        <f t="shared" si="19"/>
        <v>353973.4054761905</v>
      </c>
      <c r="F44" s="523">
        <f t="shared" si="20"/>
        <v>5284355.5344714168</v>
      </c>
      <c r="G44" s="524">
        <f t="shared" si="21"/>
        <v>968069.10110858141</v>
      </c>
      <c r="H44" s="491">
        <f t="shared" si="22"/>
        <v>968069.10110858141</v>
      </c>
      <c r="I44" s="511">
        <f t="shared" si="4"/>
        <v>0</v>
      </c>
      <c r="J44" s="511"/>
      <c r="K44" s="525"/>
      <c r="L44" s="514">
        <f t="shared" si="23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5284355.5344714168</v>
      </c>
      <c r="E45" s="522">
        <f t="shared" si="19"/>
        <v>353973.4054761905</v>
      </c>
      <c r="F45" s="523">
        <f t="shared" si="20"/>
        <v>4930382.1289952267</v>
      </c>
      <c r="G45" s="524">
        <f t="shared" si="21"/>
        <v>928266.88120918628</v>
      </c>
      <c r="H45" s="491">
        <f t="shared" si="22"/>
        <v>928266.88120918628</v>
      </c>
      <c r="I45" s="511">
        <f t="shared" si="4"/>
        <v>0</v>
      </c>
      <c r="J45" s="511"/>
      <c r="K45" s="525"/>
      <c r="L45" s="514">
        <f t="shared" si="23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4930382.1289952267</v>
      </c>
      <c r="E46" s="522">
        <f t="shared" si="19"/>
        <v>353973.4054761905</v>
      </c>
      <c r="F46" s="523">
        <f t="shared" si="20"/>
        <v>4576408.7235190365</v>
      </c>
      <c r="G46" s="524">
        <f t="shared" si="21"/>
        <v>888464.66130979115</v>
      </c>
      <c r="H46" s="491">
        <f t="shared" si="22"/>
        <v>888464.66130979115</v>
      </c>
      <c r="I46" s="511">
        <f t="shared" si="4"/>
        <v>0</v>
      </c>
      <c r="J46" s="511"/>
      <c r="K46" s="525"/>
      <c r="L46" s="514">
        <f t="shared" si="23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4576408.7235190365</v>
      </c>
      <c r="E47" s="522">
        <f t="shared" si="19"/>
        <v>353973.4054761905</v>
      </c>
      <c r="F47" s="523">
        <f t="shared" si="20"/>
        <v>4222435.3180428464</v>
      </c>
      <c r="G47" s="524">
        <f t="shared" si="21"/>
        <v>848662.44141039613</v>
      </c>
      <c r="H47" s="491">
        <f t="shared" si="22"/>
        <v>848662.44141039613</v>
      </c>
      <c r="I47" s="511">
        <f t="shared" si="4"/>
        <v>0</v>
      </c>
      <c r="J47" s="511"/>
      <c r="K47" s="525"/>
      <c r="L47" s="514">
        <f t="shared" si="23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4222435.3180428464</v>
      </c>
      <c r="E48" s="522">
        <f t="shared" si="19"/>
        <v>353973.4054761905</v>
      </c>
      <c r="F48" s="523">
        <f t="shared" si="20"/>
        <v>3868461.9125666558</v>
      </c>
      <c r="G48" s="524">
        <f t="shared" si="21"/>
        <v>808860.221511001</v>
      </c>
      <c r="H48" s="491">
        <f t="shared" si="22"/>
        <v>808860.221511001</v>
      </c>
      <c r="I48" s="511">
        <f t="shared" si="4"/>
        <v>0</v>
      </c>
      <c r="J48" s="511"/>
      <c r="K48" s="525"/>
      <c r="L48" s="514">
        <f t="shared" si="23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3868461.9125666558</v>
      </c>
      <c r="E49" s="522">
        <f t="shared" si="19"/>
        <v>353973.4054761905</v>
      </c>
      <c r="F49" s="523">
        <f t="shared" si="20"/>
        <v>3514488.5070904652</v>
      </c>
      <c r="G49" s="524">
        <f t="shared" si="21"/>
        <v>769058.00161160575</v>
      </c>
      <c r="H49" s="491">
        <f t="shared" si="22"/>
        <v>769058.00161160575</v>
      </c>
      <c r="I49" s="511">
        <f t="shared" si="4"/>
        <v>0</v>
      </c>
      <c r="J49" s="511"/>
      <c r="K49" s="525"/>
      <c r="L49" s="514">
        <f t="shared" si="23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3514488.5070904652</v>
      </c>
      <c r="E50" s="522">
        <f t="shared" si="19"/>
        <v>353973.4054761905</v>
      </c>
      <c r="F50" s="523">
        <f t="shared" si="20"/>
        <v>3160515.1016142746</v>
      </c>
      <c r="G50" s="524">
        <f t="shared" si="21"/>
        <v>729255.78171221074</v>
      </c>
      <c r="H50" s="491">
        <f t="shared" si="22"/>
        <v>729255.78171221074</v>
      </c>
      <c r="I50" s="511">
        <f t="shared" si="4"/>
        <v>0</v>
      </c>
      <c r="J50" s="511"/>
      <c r="K50" s="525"/>
      <c r="L50" s="514">
        <f t="shared" si="23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3160515.1016142746</v>
      </c>
      <c r="E51" s="522">
        <f t="shared" si="19"/>
        <v>353973.4054761905</v>
      </c>
      <c r="F51" s="523">
        <f t="shared" si="20"/>
        <v>2806541.6961380839</v>
      </c>
      <c r="G51" s="524">
        <f t="shared" si="21"/>
        <v>689453.56181281549</v>
      </c>
      <c r="H51" s="491">
        <f t="shared" si="22"/>
        <v>689453.56181281549</v>
      </c>
      <c r="I51" s="511">
        <f t="shared" si="4"/>
        <v>0</v>
      </c>
      <c r="J51" s="511"/>
      <c r="K51" s="525"/>
      <c r="L51" s="514">
        <f t="shared" si="23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2806541.6961380839</v>
      </c>
      <c r="E52" s="522">
        <f t="shared" si="19"/>
        <v>353973.4054761905</v>
      </c>
      <c r="F52" s="523">
        <f t="shared" si="20"/>
        <v>2452568.2906618933</v>
      </c>
      <c r="G52" s="524">
        <f t="shared" ref="G52:G72" si="24">+I$12*((D52+F52)/2)+E52</f>
        <v>649651.34191342047</v>
      </c>
      <c r="H52" s="491">
        <f t="shared" ref="H52:H72" si="25">+I$13*((D52+F52)/2)+E52</f>
        <v>649651.34191342047</v>
      </c>
      <c r="I52" s="511">
        <f t="shared" si="4"/>
        <v>0</v>
      </c>
      <c r="J52" s="511"/>
      <c r="K52" s="525"/>
      <c r="L52" s="514">
        <f t="shared" si="23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2452568.2906618933</v>
      </c>
      <c r="E53" s="522">
        <f t="shared" si="19"/>
        <v>353973.4054761905</v>
      </c>
      <c r="F53" s="523">
        <f t="shared" si="20"/>
        <v>2098594.8851857027</v>
      </c>
      <c r="G53" s="524">
        <f t="shared" si="24"/>
        <v>609849.12201402523</v>
      </c>
      <c r="H53" s="491">
        <f t="shared" si="25"/>
        <v>609849.12201402523</v>
      </c>
      <c r="I53" s="511">
        <f t="shared" si="4"/>
        <v>0</v>
      </c>
      <c r="J53" s="511"/>
      <c r="K53" s="525"/>
      <c r="L53" s="514">
        <f t="shared" si="23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2098594.8851857027</v>
      </c>
      <c r="E54" s="522">
        <f t="shared" si="19"/>
        <v>353973.4054761905</v>
      </c>
      <c r="F54" s="523">
        <f t="shared" si="20"/>
        <v>1744621.4797095121</v>
      </c>
      <c r="G54" s="524">
        <f t="shared" si="24"/>
        <v>570046.90211463009</v>
      </c>
      <c r="H54" s="491">
        <f t="shared" si="25"/>
        <v>570046.90211463009</v>
      </c>
      <c r="I54" s="511">
        <f t="shared" si="4"/>
        <v>0</v>
      </c>
      <c r="J54" s="511"/>
      <c r="K54" s="525"/>
      <c r="L54" s="514">
        <f t="shared" si="23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1744621.4797095121</v>
      </c>
      <c r="E55" s="522">
        <f t="shared" si="19"/>
        <v>353973.4054761905</v>
      </c>
      <c r="F55" s="523">
        <f t="shared" si="20"/>
        <v>1390648.0742333215</v>
      </c>
      <c r="G55" s="524">
        <f t="shared" si="24"/>
        <v>530244.68221523496</v>
      </c>
      <c r="H55" s="491">
        <f t="shared" si="25"/>
        <v>530244.68221523496</v>
      </c>
      <c r="I55" s="511">
        <f t="shared" si="4"/>
        <v>0</v>
      </c>
      <c r="J55" s="511"/>
      <c r="K55" s="525"/>
      <c r="L55" s="514">
        <f t="shared" si="23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1390648.0742333215</v>
      </c>
      <c r="E56" s="522">
        <f t="shared" si="19"/>
        <v>353973.4054761905</v>
      </c>
      <c r="F56" s="523">
        <f t="shared" si="20"/>
        <v>1036674.668757131</v>
      </c>
      <c r="G56" s="524">
        <f t="shared" si="24"/>
        <v>490442.46231583983</v>
      </c>
      <c r="H56" s="491">
        <f t="shared" si="25"/>
        <v>490442.46231583983</v>
      </c>
      <c r="I56" s="511">
        <f t="shared" si="4"/>
        <v>0</v>
      </c>
      <c r="J56" s="511"/>
      <c r="K56" s="525"/>
      <c r="L56" s="514">
        <f t="shared" si="23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1036674.668757131</v>
      </c>
      <c r="E57" s="522">
        <f t="shared" si="19"/>
        <v>353973.4054761905</v>
      </c>
      <c r="F57" s="523">
        <f t="shared" si="20"/>
        <v>682701.26328094047</v>
      </c>
      <c r="G57" s="524">
        <f t="shared" si="24"/>
        <v>450640.2424164447</v>
      </c>
      <c r="H57" s="491">
        <f t="shared" si="25"/>
        <v>450640.2424164447</v>
      </c>
      <c r="I57" s="511">
        <f t="shared" si="4"/>
        <v>0</v>
      </c>
      <c r="J57" s="511"/>
      <c r="K57" s="525"/>
      <c r="L57" s="514">
        <f t="shared" si="23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682701.26328094047</v>
      </c>
      <c r="E58" s="522">
        <f t="shared" si="19"/>
        <v>353973.4054761905</v>
      </c>
      <c r="F58" s="523">
        <f t="shared" si="20"/>
        <v>328727.85780474998</v>
      </c>
      <c r="G58" s="524">
        <f t="shared" si="24"/>
        <v>410838.02251704957</v>
      </c>
      <c r="H58" s="491">
        <f t="shared" si="25"/>
        <v>410838.02251704957</v>
      </c>
      <c r="I58" s="511">
        <f t="shared" si="4"/>
        <v>0</v>
      </c>
      <c r="J58" s="511"/>
      <c r="K58" s="525"/>
      <c r="L58" s="514">
        <f t="shared" si="23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328727.85780474998</v>
      </c>
      <c r="E59" s="522">
        <f t="shared" si="19"/>
        <v>328727.85780474998</v>
      </c>
      <c r="F59" s="523">
        <f t="shared" si="20"/>
        <v>0</v>
      </c>
      <c r="G59" s="524">
        <f t="shared" si="24"/>
        <v>347209.61135033076</v>
      </c>
      <c r="H59" s="491">
        <f t="shared" si="25"/>
        <v>347209.61135033076</v>
      </c>
      <c r="I59" s="511">
        <f t="shared" si="4"/>
        <v>0</v>
      </c>
      <c r="J59" s="511"/>
      <c r="K59" s="525"/>
      <c r="L59" s="514">
        <f t="shared" si="23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4"/>
        <v>0</v>
      </c>
      <c r="H60" s="491">
        <f t="shared" si="25"/>
        <v>0</v>
      </c>
      <c r="I60" s="511">
        <f t="shared" si="4"/>
        <v>0</v>
      </c>
      <c r="J60" s="511"/>
      <c r="K60" s="525"/>
      <c r="L60" s="514">
        <f t="shared" si="23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4">
        <f t="shared" si="24"/>
        <v>0</v>
      </c>
      <c r="H61" s="491">
        <f t="shared" si="25"/>
        <v>0</v>
      </c>
      <c r="I61" s="511">
        <f t="shared" si="4"/>
        <v>0</v>
      </c>
      <c r="J61" s="511"/>
      <c r="K61" s="525"/>
      <c r="L61" s="514">
        <f t="shared" si="23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4">
        <f t="shared" si="24"/>
        <v>0</v>
      </c>
      <c r="H62" s="491">
        <f t="shared" si="25"/>
        <v>0</v>
      </c>
      <c r="I62" s="511">
        <f t="shared" si="4"/>
        <v>0</v>
      </c>
      <c r="J62" s="511"/>
      <c r="K62" s="525"/>
      <c r="L62" s="514">
        <f t="shared" si="23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4">
        <f t="shared" si="24"/>
        <v>0</v>
      </c>
      <c r="H63" s="491">
        <f t="shared" si="25"/>
        <v>0</v>
      </c>
      <c r="I63" s="511">
        <f t="shared" si="4"/>
        <v>0</v>
      </c>
      <c r="J63" s="511"/>
      <c r="K63" s="525"/>
      <c r="L63" s="514">
        <f t="shared" si="23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4">
        <f t="shared" si="24"/>
        <v>0</v>
      </c>
      <c r="H64" s="491">
        <f t="shared" si="25"/>
        <v>0</v>
      </c>
      <c r="I64" s="511">
        <f t="shared" si="4"/>
        <v>0</v>
      </c>
      <c r="J64" s="511"/>
      <c r="K64" s="525"/>
      <c r="L64" s="514">
        <f t="shared" si="23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4">
        <f t="shared" si="24"/>
        <v>0</v>
      </c>
      <c r="H65" s="491">
        <f t="shared" si="25"/>
        <v>0</v>
      </c>
      <c r="I65" s="511">
        <f t="shared" si="4"/>
        <v>0</v>
      </c>
      <c r="J65" s="511"/>
      <c r="K65" s="525"/>
      <c r="L65" s="514">
        <f t="shared" si="23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4">
        <f t="shared" si="24"/>
        <v>0</v>
      </c>
      <c r="H66" s="491">
        <f t="shared" si="25"/>
        <v>0</v>
      </c>
      <c r="I66" s="511">
        <f t="shared" si="4"/>
        <v>0</v>
      </c>
      <c r="J66" s="511"/>
      <c r="K66" s="525"/>
      <c r="L66" s="514">
        <f t="shared" si="23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4">
        <f t="shared" si="24"/>
        <v>0</v>
      </c>
      <c r="H67" s="491">
        <f t="shared" si="25"/>
        <v>0</v>
      </c>
      <c r="I67" s="511">
        <f t="shared" si="4"/>
        <v>0</v>
      </c>
      <c r="J67" s="511"/>
      <c r="K67" s="525"/>
      <c r="L67" s="514">
        <f t="shared" si="23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4">
        <f t="shared" si="24"/>
        <v>0</v>
      </c>
      <c r="H68" s="491">
        <f t="shared" si="25"/>
        <v>0</v>
      </c>
      <c r="I68" s="511">
        <f t="shared" si="4"/>
        <v>0</v>
      </c>
      <c r="J68" s="511"/>
      <c r="K68" s="525"/>
      <c r="L68" s="514">
        <f t="shared" si="23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4">
        <f t="shared" si="24"/>
        <v>0</v>
      </c>
      <c r="H69" s="491">
        <f t="shared" si="25"/>
        <v>0</v>
      </c>
      <c r="I69" s="511">
        <f t="shared" si="4"/>
        <v>0</v>
      </c>
      <c r="J69" s="511"/>
      <c r="K69" s="525"/>
      <c r="L69" s="514">
        <f t="shared" si="23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4">
        <f t="shared" si="24"/>
        <v>0</v>
      </c>
      <c r="H70" s="491">
        <f t="shared" si="25"/>
        <v>0</v>
      </c>
      <c r="I70" s="511">
        <f t="shared" si="4"/>
        <v>0</v>
      </c>
      <c r="J70" s="511"/>
      <c r="K70" s="525"/>
      <c r="L70" s="514">
        <f t="shared" si="23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4">
        <f t="shared" si="24"/>
        <v>0</v>
      </c>
      <c r="H71" s="491">
        <f t="shared" si="25"/>
        <v>0</v>
      </c>
      <c r="I71" s="511">
        <f t="shared" si="4"/>
        <v>0</v>
      </c>
      <c r="J71" s="511"/>
      <c r="K71" s="525"/>
      <c r="L71" s="514">
        <f t="shared" si="23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9"/>
        <v>0</v>
      </c>
      <c r="F72" s="523">
        <f t="shared" si="20"/>
        <v>0</v>
      </c>
      <c r="G72" s="524">
        <f t="shared" si="24"/>
        <v>0</v>
      </c>
      <c r="H72" s="491">
        <f t="shared" si="25"/>
        <v>0</v>
      </c>
      <c r="I72" s="511">
        <f t="shared" si="4"/>
        <v>0</v>
      </c>
      <c r="J72" s="511"/>
      <c r="K72" s="532"/>
      <c r="L72" s="533">
        <f t="shared" si="23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14866883.029999997</v>
      </c>
      <c r="F73" s="375"/>
      <c r="G73" s="375">
        <f>SUM(G17:G72)</f>
        <v>52748027.577680416</v>
      </c>
      <c r="H73" s="375">
        <f>SUM(H17:H72)</f>
        <v>52748027.577680416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1848781.0485526482</v>
      </c>
      <c r="N87" s="546">
        <f>IF(J92&lt;D11,0,VLOOKUP(J92,C17:O72,11))</f>
        <v>1848781.0485526482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1802612.7073485164</v>
      </c>
      <c r="N88" s="550">
        <f>IF(J92&lt;D11,0,VLOOKUP(J92,C99:P154,7))</f>
        <v>1802612.7073485164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-46168.341204131721</v>
      </c>
      <c r="N89" s="555">
        <f>+N88-N87</f>
        <v>-46168.341204131721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14866883.030000001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337883.70522727276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4" si="26">H99</f>
        <v>1018506.1541813499</v>
      </c>
      <c r="M99" s="519">
        <f t="shared" ref="M99:M104" si="27">IF(L99&lt;&gt;0,+H99-L99,0)</f>
        <v>0</v>
      </c>
      <c r="N99" s="518">
        <f t="shared" ref="N99:N104" si="28"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6"/>
        <v>2295188.8876024</v>
      </c>
      <c r="M100" s="519">
        <f t="shared" si="27"/>
        <v>0</v>
      </c>
      <c r="N100" s="518">
        <f t="shared" si="28"/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30">+I101-H101</f>
        <v>0</v>
      </c>
      <c r="K101" s="514"/>
      <c r="L101" s="518">
        <f t="shared" si="26"/>
        <v>2166100.4168751929</v>
      </c>
      <c r="M101" s="519">
        <f t="shared" si="27"/>
        <v>0</v>
      </c>
      <c r="N101" s="518">
        <f t="shared" si="28"/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30"/>
        <v>0</v>
      </c>
      <c r="K102" s="514"/>
      <c r="L102" s="518">
        <f t="shared" si="26"/>
        <v>2053277.0180077213</v>
      </c>
      <c r="M102" s="519">
        <f t="shared" si="27"/>
        <v>0</v>
      </c>
      <c r="N102" s="518">
        <f t="shared" si="28"/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9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30"/>
        <v>0</v>
      </c>
      <c r="K103" s="514"/>
      <c r="L103" s="518">
        <f t="shared" si="26"/>
        <v>1793928.9872663962</v>
      </c>
      <c r="M103" s="519">
        <f t="shared" si="27"/>
        <v>0</v>
      </c>
      <c r="N103" s="518">
        <f t="shared" si="28"/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9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30"/>
        <v>0</v>
      </c>
      <c r="K104" s="514"/>
      <c r="L104" s="518">
        <f t="shared" si="26"/>
        <v>1767827.9448754457</v>
      </c>
      <c r="M104" s="519">
        <f t="shared" si="27"/>
        <v>0</v>
      </c>
      <c r="N104" s="518">
        <f t="shared" si="28"/>
        <v>1767827.9448754457</v>
      </c>
      <c r="O104" s="514">
        <f t="shared" ref="O104:O130" si="31">IF(N104&lt;&gt;0,+I104-N104,0)</f>
        <v>0</v>
      </c>
      <c r="P104" s="514">
        <f t="shared" ref="P104:P130" si="32">+O104-M104</f>
        <v>0</v>
      </c>
    </row>
    <row r="105" spans="1:16" ht="12.5">
      <c r="B105" s="195" t="str">
        <f t="shared" si="29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30"/>
        <v>0</v>
      </c>
      <c r="K105" s="514"/>
      <c r="L105" s="518">
        <f t="shared" ref="L105" si="33">H105</f>
        <v>1745509.3465257157</v>
      </c>
      <c r="M105" s="519">
        <f t="shared" ref="M105" si="34">IF(L105&lt;&gt;0,+H105-L105,0)</f>
        <v>0</v>
      </c>
      <c r="N105" s="518">
        <f t="shared" ref="N105" si="35">I105</f>
        <v>1745509.3465257157</v>
      </c>
      <c r="O105" s="514">
        <f t="shared" si="31"/>
        <v>0</v>
      </c>
      <c r="P105" s="514">
        <f t="shared" si="32"/>
        <v>0</v>
      </c>
    </row>
    <row r="106" spans="1:16" ht="12.5">
      <c r="B106" s="195" t="str">
        <f t="shared" si="29"/>
        <v/>
      </c>
      <c r="C106" s="507">
        <f>IF(D93="","-",+C105+1)</f>
        <v>2021</v>
      </c>
      <c r="D106" s="629">
        <v>12758649.310719822</v>
      </c>
      <c r="E106" s="630">
        <v>362606.90243902442</v>
      </c>
      <c r="F106" s="631">
        <v>12396042.408280797</v>
      </c>
      <c r="G106" s="631">
        <v>12577345.859500309</v>
      </c>
      <c r="H106" s="633">
        <v>1790314.5874907523</v>
      </c>
      <c r="I106" s="634">
        <v>1790314.5874907523</v>
      </c>
      <c r="J106" s="514">
        <f t="shared" si="30"/>
        <v>0</v>
      </c>
      <c r="K106" s="514"/>
      <c r="L106" s="518">
        <f t="shared" ref="L106" si="36">H106</f>
        <v>1790314.5874907523</v>
      </c>
      <c r="M106" s="519">
        <f t="shared" ref="M106" si="37">IF(L106&lt;&gt;0,+H106-L106,0)</f>
        <v>0</v>
      </c>
      <c r="N106" s="518">
        <f t="shared" ref="N106" si="38">I106</f>
        <v>1790314.5874907523</v>
      </c>
      <c r="O106" s="514">
        <f t="shared" si="31"/>
        <v>0</v>
      </c>
      <c r="P106" s="514">
        <f t="shared" si="32"/>
        <v>0</v>
      </c>
    </row>
    <row r="107" spans="1:16" ht="12.5">
      <c r="B107" s="195" t="str">
        <f t="shared" si="29"/>
        <v/>
      </c>
      <c r="C107" s="507">
        <f>IF(D93="","-",+C106+1)</f>
        <v>2022</v>
      </c>
      <c r="D107" s="629">
        <v>12396042.408280797</v>
      </c>
      <c r="E107" s="630">
        <v>353973.40476190473</v>
      </c>
      <c r="F107" s="631">
        <v>12042069.003518892</v>
      </c>
      <c r="G107" s="631">
        <v>12219055.705899846</v>
      </c>
      <c r="H107" s="633">
        <v>1789197.3319919659</v>
      </c>
      <c r="I107" s="634">
        <v>1789197.3319919659</v>
      </c>
      <c r="J107" s="514">
        <f t="shared" si="30"/>
        <v>0</v>
      </c>
      <c r="K107" s="514"/>
      <c r="L107" s="518">
        <f t="shared" ref="L107" si="39">H107</f>
        <v>1789197.3319919659</v>
      </c>
      <c r="M107" s="519">
        <f t="shared" ref="M107" si="40">IF(L107&lt;&gt;0,+H107-L107,0)</f>
        <v>0</v>
      </c>
      <c r="N107" s="518">
        <f t="shared" ref="N107" si="41">I107</f>
        <v>1789197.3319919659</v>
      </c>
      <c r="O107" s="514">
        <f t="shared" ref="O107" si="42">IF(N107&lt;&gt;0,+I107-N107,0)</f>
        <v>0</v>
      </c>
      <c r="P107" s="514">
        <f t="shared" ref="P107" si="43">+O107-M107</f>
        <v>0</v>
      </c>
    </row>
    <row r="108" spans="1:16" ht="12.5">
      <c r="B108" s="195" t="str">
        <f t="shared" si="29"/>
        <v>IU</v>
      </c>
      <c r="C108" s="507">
        <f>IF(D93="","-",+C107+1)</f>
        <v>2023</v>
      </c>
      <c r="D108" s="374">
        <f>IF(F107+SUM(E$99:E107)=D$92,F107,D$92-SUM(E$99:E107))</f>
        <v>12042069.033518896</v>
      </c>
      <c r="E108" s="522">
        <f t="shared" ref="E108:E154" si="44">IF(+$J$96&lt;F107,$J$96,D108)</f>
        <v>337883.70522727276</v>
      </c>
      <c r="F108" s="523">
        <f t="shared" ref="F108:F154" si="45">+D108-E108</f>
        <v>11704185.328291623</v>
      </c>
      <c r="G108" s="523">
        <f t="shared" ref="G108:G154" si="46">+(F108+D108)/2</f>
        <v>11873127.18090526</v>
      </c>
      <c r="H108" s="526">
        <f t="shared" ref="H108:H154" si="47">+J$94*G108+E108</f>
        <v>1802612.7073485164</v>
      </c>
      <c r="I108" s="577">
        <f t="shared" ref="I108:I154" si="48">+J$95*G108+E108</f>
        <v>1802612.7073485164</v>
      </c>
      <c r="J108" s="514">
        <f t="shared" si="30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1"/>
        <v>0</v>
      </c>
      <c r="P108" s="514">
        <f t="shared" si="32"/>
        <v>0</v>
      </c>
    </row>
    <row r="109" spans="1:16" ht="12.5">
      <c r="B109" s="195" t="str">
        <f t="shared" si="29"/>
        <v/>
      </c>
      <c r="C109" s="507">
        <f>IF(D93="","-",+C108+1)</f>
        <v>2024</v>
      </c>
      <c r="D109" s="374">
        <f>IF(F108+SUM(E$99:E108)=D$92,F108,D$92-SUM(E$99:E108))</f>
        <v>11704185.328291623</v>
      </c>
      <c r="E109" s="522">
        <f t="shared" si="44"/>
        <v>337883.70522727276</v>
      </c>
      <c r="F109" s="523">
        <f t="shared" si="45"/>
        <v>11366301.62306435</v>
      </c>
      <c r="G109" s="523">
        <f t="shared" si="46"/>
        <v>11535243.475677986</v>
      </c>
      <c r="H109" s="526">
        <f t="shared" si="47"/>
        <v>1760929.6650589921</v>
      </c>
      <c r="I109" s="577">
        <f t="shared" si="48"/>
        <v>1760929.6650589921</v>
      </c>
      <c r="J109" s="514">
        <f t="shared" si="30"/>
        <v>0</v>
      </c>
      <c r="K109" s="514"/>
      <c r="L109" s="525"/>
      <c r="M109" s="514">
        <f t="shared" si="49"/>
        <v>0</v>
      </c>
      <c r="N109" s="525"/>
      <c r="O109" s="514">
        <f t="shared" si="31"/>
        <v>0</v>
      </c>
      <c r="P109" s="514">
        <f t="shared" si="32"/>
        <v>0</v>
      </c>
    </row>
    <row r="110" spans="1:16" ht="12.5">
      <c r="B110" s="195" t="str">
        <f t="shared" si="29"/>
        <v/>
      </c>
      <c r="C110" s="507">
        <f>IF(D93="","-",+C109+1)</f>
        <v>2025</v>
      </c>
      <c r="D110" s="374">
        <f>IF(F109+SUM(E$99:E109)=D$92,F109,D$92-SUM(E$99:E109))</f>
        <v>11366301.62306435</v>
      </c>
      <c r="E110" s="522">
        <f t="shared" si="44"/>
        <v>337883.70522727276</v>
      </c>
      <c r="F110" s="523">
        <f t="shared" si="45"/>
        <v>11028417.917837078</v>
      </c>
      <c r="G110" s="523">
        <f t="shared" si="46"/>
        <v>11197359.770450715</v>
      </c>
      <c r="H110" s="526">
        <f t="shared" si="47"/>
        <v>1719246.6227694682</v>
      </c>
      <c r="I110" s="577">
        <f t="shared" si="48"/>
        <v>1719246.6227694682</v>
      </c>
      <c r="J110" s="514">
        <f t="shared" si="30"/>
        <v>0</v>
      </c>
      <c r="K110" s="514"/>
      <c r="L110" s="525"/>
      <c r="M110" s="514">
        <f t="shared" si="49"/>
        <v>0</v>
      </c>
      <c r="N110" s="525"/>
      <c r="O110" s="514">
        <f t="shared" si="31"/>
        <v>0</v>
      </c>
      <c r="P110" s="514">
        <f t="shared" si="32"/>
        <v>0</v>
      </c>
    </row>
    <row r="111" spans="1:16" ht="12.5">
      <c r="B111" s="195" t="str">
        <f t="shared" si="29"/>
        <v/>
      </c>
      <c r="C111" s="507">
        <f>IF(D93="","-",+C110+1)</f>
        <v>2026</v>
      </c>
      <c r="D111" s="374">
        <f>IF(F110+SUM(E$99:E110)=D$92,F110,D$92-SUM(E$99:E110))</f>
        <v>11028417.917837078</v>
      </c>
      <c r="E111" s="522">
        <f t="shared" si="44"/>
        <v>337883.70522727276</v>
      </c>
      <c r="F111" s="523">
        <f t="shared" si="45"/>
        <v>10690534.212609805</v>
      </c>
      <c r="G111" s="523">
        <f t="shared" si="46"/>
        <v>10859476.065223441</v>
      </c>
      <c r="H111" s="526">
        <f t="shared" si="47"/>
        <v>1677563.5804799439</v>
      </c>
      <c r="I111" s="577">
        <f t="shared" si="48"/>
        <v>1677563.5804799439</v>
      </c>
      <c r="J111" s="514">
        <f t="shared" si="30"/>
        <v>0</v>
      </c>
      <c r="K111" s="514"/>
      <c r="L111" s="525"/>
      <c r="M111" s="514">
        <f t="shared" si="49"/>
        <v>0</v>
      </c>
      <c r="N111" s="525"/>
      <c r="O111" s="514">
        <f t="shared" si="31"/>
        <v>0</v>
      </c>
      <c r="P111" s="514">
        <f t="shared" si="32"/>
        <v>0</v>
      </c>
    </row>
    <row r="112" spans="1:16" ht="12.5">
      <c r="B112" s="195" t="str">
        <f t="shared" si="29"/>
        <v/>
      </c>
      <c r="C112" s="507">
        <f>IF(D93="","-",+C111+1)</f>
        <v>2027</v>
      </c>
      <c r="D112" s="374">
        <f>IF(F111+SUM(E$99:E111)=D$92,F111,D$92-SUM(E$99:E111))</f>
        <v>10690534.212609805</v>
      </c>
      <c r="E112" s="522">
        <f t="shared" si="44"/>
        <v>337883.70522727276</v>
      </c>
      <c r="F112" s="523">
        <f t="shared" si="45"/>
        <v>10352650.507382533</v>
      </c>
      <c r="G112" s="523">
        <f t="shared" si="46"/>
        <v>10521592.35999617</v>
      </c>
      <c r="H112" s="526">
        <f t="shared" si="47"/>
        <v>1635880.5381904203</v>
      </c>
      <c r="I112" s="577">
        <f t="shared" si="48"/>
        <v>1635880.5381904203</v>
      </c>
      <c r="J112" s="514">
        <f t="shared" si="30"/>
        <v>0</v>
      </c>
      <c r="K112" s="514"/>
      <c r="L112" s="525"/>
      <c r="M112" s="514">
        <f t="shared" si="49"/>
        <v>0</v>
      </c>
      <c r="N112" s="525"/>
      <c r="O112" s="514">
        <f t="shared" si="31"/>
        <v>0</v>
      </c>
      <c r="P112" s="514">
        <f t="shared" si="32"/>
        <v>0</v>
      </c>
    </row>
    <row r="113" spans="2:16" ht="12.5">
      <c r="B113" s="195" t="str">
        <f t="shared" si="29"/>
        <v/>
      </c>
      <c r="C113" s="507">
        <f>IF(D93="","-",+C112+1)</f>
        <v>2028</v>
      </c>
      <c r="D113" s="374">
        <f>IF(F112+SUM(E$99:E112)=D$92,F112,D$92-SUM(E$99:E112))</f>
        <v>10352650.507382533</v>
      </c>
      <c r="E113" s="522">
        <f t="shared" si="44"/>
        <v>337883.70522727276</v>
      </c>
      <c r="F113" s="523">
        <f t="shared" si="45"/>
        <v>10014766.80215526</v>
      </c>
      <c r="G113" s="523">
        <f t="shared" si="46"/>
        <v>10183708.654768895</v>
      </c>
      <c r="H113" s="526">
        <f t="shared" si="47"/>
        <v>1594197.4959008959</v>
      </c>
      <c r="I113" s="577">
        <f t="shared" si="48"/>
        <v>1594197.4959008959</v>
      </c>
      <c r="J113" s="514">
        <f t="shared" si="30"/>
        <v>0</v>
      </c>
      <c r="K113" s="514"/>
      <c r="L113" s="525"/>
      <c r="M113" s="514">
        <f t="shared" si="49"/>
        <v>0</v>
      </c>
      <c r="N113" s="525"/>
      <c r="O113" s="514">
        <f t="shared" si="31"/>
        <v>0</v>
      </c>
      <c r="P113" s="514">
        <f t="shared" si="32"/>
        <v>0</v>
      </c>
    </row>
    <row r="114" spans="2:16" ht="12.5">
      <c r="B114" s="195" t="str">
        <f t="shared" si="29"/>
        <v/>
      </c>
      <c r="C114" s="507">
        <f>IF(D93="","-",+C113+1)</f>
        <v>2029</v>
      </c>
      <c r="D114" s="374">
        <f>IF(F113+SUM(E$99:E113)=D$92,F113,D$92-SUM(E$99:E113))</f>
        <v>10014766.80215526</v>
      </c>
      <c r="E114" s="522">
        <f t="shared" si="44"/>
        <v>337883.70522727276</v>
      </c>
      <c r="F114" s="523">
        <f t="shared" si="45"/>
        <v>9676883.0969279874</v>
      </c>
      <c r="G114" s="523">
        <f t="shared" si="46"/>
        <v>9845824.9495416246</v>
      </c>
      <c r="H114" s="526">
        <f t="shared" si="47"/>
        <v>1552514.453611372</v>
      </c>
      <c r="I114" s="577">
        <f t="shared" si="48"/>
        <v>1552514.453611372</v>
      </c>
      <c r="J114" s="514">
        <f t="shared" si="30"/>
        <v>0</v>
      </c>
      <c r="K114" s="514"/>
      <c r="L114" s="525"/>
      <c r="M114" s="514">
        <f t="shared" si="49"/>
        <v>0</v>
      </c>
      <c r="N114" s="525"/>
      <c r="O114" s="514">
        <f t="shared" si="31"/>
        <v>0</v>
      </c>
      <c r="P114" s="514">
        <f t="shared" si="32"/>
        <v>0</v>
      </c>
    </row>
    <row r="115" spans="2:16" ht="12.5">
      <c r="B115" s="195" t="str">
        <f t="shared" si="29"/>
        <v/>
      </c>
      <c r="C115" s="507">
        <f>IF(D93="","-",+C114+1)</f>
        <v>2030</v>
      </c>
      <c r="D115" s="374">
        <f>IF(F114+SUM(E$99:E114)=D$92,F114,D$92-SUM(E$99:E114))</f>
        <v>9676883.0969279874</v>
      </c>
      <c r="E115" s="522">
        <f t="shared" si="44"/>
        <v>337883.70522727276</v>
      </c>
      <c r="F115" s="523">
        <f t="shared" si="45"/>
        <v>9338999.3917007148</v>
      </c>
      <c r="G115" s="523">
        <f t="shared" si="46"/>
        <v>9507941.2443143502</v>
      </c>
      <c r="H115" s="526">
        <f t="shared" si="47"/>
        <v>1510831.4113218477</v>
      </c>
      <c r="I115" s="577">
        <f t="shared" si="48"/>
        <v>1510831.4113218477</v>
      </c>
      <c r="J115" s="514">
        <f t="shared" si="30"/>
        <v>0</v>
      </c>
      <c r="K115" s="514"/>
      <c r="L115" s="525"/>
      <c r="M115" s="514">
        <f t="shared" si="49"/>
        <v>0</v>
      </c>
      <c r="N115" s="525"/>
      <c r="O115" s="514">
        <f t="shared" si="31"/>
        <v>0</v>
      </c>
      <c r="P115" s="514">
        <f t="shared" si="32"/>
        <v>0</v>
      </c>
    </row>
    <row r="116" spans="2:16" ht="12.5">
      <c r="B116" s="195" t="str">
        <f t="shared" si="29"/>
        <v/>
      </c>
      <c r="C116" s="507">
        <f>IF(D93="","-",+C115+1)</f>
        <v>2031</v>
      </c>
      <c r="D116" s="374">
        <f>IF(F115+SUM(E$99:E115)=D$92,F115,D$92-SUM(E$99:E115))</f>
        <v>9338999.3917007148</v>
      </c>
      <c r="E116" s="522">
        <f t="shared" si="44"/>
        <v>337883.70522727276</v>
      </c>
      <c r="F116" s="523">
        <f t="shared" si="45"/>
        <v>9001115.6864734422</v>
      </c>
      <c r="G116" s="523">
        <f t="shared" si="46"/>
        <v>9170057.5390870795</v>
      </c>
      <c r="H116" s="526">
        <f t="shared" si="47"/>
        <v>1469148.3690323241</v>
      </c>
      <c r="I116" s="577">
        <f t="shared" si="48"/>
        <v>1469148.3690323241</v>
      </c>
      <c r="J116" s="514">
        <f t="shared" si="30"/>
        <v>0</v>
      </c>
      <c r="K116" s="514"/>
      <c r="L116" s="525"/>
      <c r="M116" s="514">
        <f t="shared" si="49"/>
        <v>0</v>
      </c>
      <c r="N116" s="525"/>
      <c r="O116" s="514">
        <f t="shared" si="31"/>
        <v>0</v>
      </c>
      <c r="P116" s="514">
        <f t="shared" si="32"/>
        <v>0</v>
      </c>
    </row>
    <row r="117" spans="2:16" ht="12.5">
      <c r="B117" s="195" t="str">
        <f t="shared" si="29"/>
        <v/>
      </c>
      <c r="C117" s="507">
        <f>IF(D93="","-",+C116+1)</f>
        <v>2032</v>
      </c>
      <c r="D117" s="374">
        <f>IF(F116+SUM(E$99:E116)=D$92,F116,D$92-SUM(E$99:E116))</f>
        <v>9001115.6864734422</v>
      </c>
      <c r="E117" s="522">
        <f t="shared" si="44"/>
        <v>337883.70522727276</v>
      </c>
      <c r="F117" s="523">
        <f t="shared" si="45"/>
        <v>8663231.9812461697</v>
      </c>
      <c r="G117" s="523">
        <f t="shared" si="46"/>
        <v>8832173.833859805</v>
      </c>
      <c r="H117" s="526">
        <f t="shared" si="47"/>
        <v>1427465.3267427997</v>
      </c>
      <c r="I117" s="577">
        <f t="shared" si="48"/>
        <v>1427465.3267427997</v>
      </c>
      <c r="J117" s="514">
        <f t="shared" si="30"/>
        <v>0</v>
      </c>
      <c r="K117" s="514"/>
      <c r="L117" s="525"/>
      <c r="M117" s="514">
        <f t="shared" si="49"/>
        <v>0</v>
      </c>
      <c r="N117" s="525"/>
      <c r="O117" s="514">
        <f t="shared" si="31"/>
        <v>0</v>
      </c>
      <c r="P117" s="514">
        <f t="shared" si="32"/>
        <v>0</v>
      </c>
    </row>
    <row r="118" spans="2:16" ht="12.5">
      <c r="B118" s="195" t="str">
        <f t="shared" si="29"/>
        <v/>
      </c>
      <c r="C118" s="507">
        <f>IF(D93="","-",+C117+1)</f>
        <v>2033</v>
      </c>
      <c r="D118" s="374">
        <f>IF(F117+SUM(E$99:E117)=D$92,F117,D$92-SUM(E$99:E117))</f>
        <v>8663231.9812461697</v>
      </c>
      <c r="E118" s="522">
        <f t="shared" si="44"/>
        <v>337883.70522727276</v>
      </c>
      <c r="F118" s="523">
        <f t="shared" si="45"/>
        <v>8325348.2760188971</v>
      </c>
      <c r="G118" s="523">
        <f t="shared" si="46"/>
        <v>8494290.1286325343</v>
      </c>
      <c r="H118" s="526">
        <f t="shared" si="47"/>
        <v>1385782.2844532758</v>
      </c>
      <c r="I118" s="577">
        <f t="shared" si="48"/>
        <v>1385782.2844532758</v>
      </c>
      <c r="J118" s="514">
        <f t="shared" si="30"/>
        <v>0</v>
      </c>
      <c r="K118" s="514"/>
      <c r="L118" s="525"/>
      <c r="M118" s="514">
        <f t="shared" si="49"/>
        <v>0</v>
      </c>
      <c r="N118" s="525"/>
      <c r="O118" s="514">
        <f t="shared" si="31"/>
        <v>0</v>
      </c>
      <c r="P118" s="514">
        <f t="shared" si="32"/>
        <v>0</v>
      </c>
    </row>
    <row r="119" spans="2:16" ht="12.5">
      <c r="B119" s="195" t="str">
        <f t="shared" si="29"/>
        <v/>
      </c>
      <c r="C119" s="507">
        <f>IF(D93="","-",+C118+1)</f>
        <v>2034</v>
      </c>
      <c r="D119" s="374">
        <f>IF(F118+SUM(E$99:E118)=D$92,F118,D$92-SUM(E$99:E118))</f>
        <v>8325348.2760188971</v>
      </c>
      <c r="E119" s="522">
        <f t="shared" si="44"/>
        <v>337883.70522727276</v>
      </c>
      <c r="F119" s="523">
        <f t="shared" si="45"/>
        <v>7987464.5707916245</v>
      </c>
      <c r="G119" s="523">
        <f t="shared" si="46"/>
        <v>8156406.4234052608</v>
      </c>
      <c r="H119" s="526">
        <f t="shared" si="47"/>
        <v>1344099.2421637517</v>
      </c>
      <c r="I119" s="577">
        <f t="shared" si="48"/>
        <v>1344099.2421637517</v>
      </c>
      <c r="J119" s="514">
        <f t="shared" si="30"/>
        <v>0</v>
      </c>
      <c r="K119" s="514"/>
      <c r="L119" s="525"/>
      <c r="M119" s="514">
        <f t="shared" si="49"/>
        <v>0</v>
      </c>
      <c r="N119" s="525"/>
      <c r="O119" s="514">
        <f t="shared" si="31"/>
        <v>0</v>
      </c>
      <c r="P119" s="514">
        <f t="shared" si="32"/>
        <v>0</v>
      </c>
    </row>
    <row r="120" spans="2:16" ht="12.5">
      <c r="B120" s="195" t="str">
        <f t="shared" si="29"/>
        <v/>
      </c>
      <c r="C120" s="507">
        <f>IF(D93="","-",+C119+1)</f>
        <v>2035</v>
      </c>
      <c r="D120" s="374">
        <f>IF(F119+SUM(E$99:E119)=D$92,F119,D$92-SUM(E$99:E119))</f>
        <v>7987464.5707916245</v>
      </c>
      <c r="E120" s="522">
        <f t="shared" si="44"/>
        <v>337883.70522727276</v>
      </c>
      <c r="F120" s="523">
        <f t="shared" si="45"/>
        <v>7649580.8655643519</v>
      </c>
      <c r="G120" s="523">
        <f t="shared" si="46"/>
        <v>7818522.7181779882</v>
      </c>
      <c r="H120" s="526">
        <f t="shared" si="47"/>
        <v>1302416.1998742276</v>
      </c>
      <c r="I120" s="577">
        <f t="shared" si="48"/>
        <v>1302416.1998742276</v>
      </c>
      <c r="J120" s="514">
        <f t="shared" si="30"/>
        <v>0</v>
      </c>
      <c r="K120" s="514"/>
      <c r="L120" s="525"/>
      <c r="M120" s="514">
        <f t="shared" si="49"/>
        <v>0</v>
      </c>
      <c r="N120" s="525"/>
      <c r="O120" s="514">
        <f t="shared" si="31"/>
        <v>0</v>
      </c>
      <c r="P120" s="514">
        <f t="shared" si="32"/>
        <v>0</v>
      </c>
    </row>
    <row r="121" spans="2:16" ht="12.5">
      <c r="B121" s="195" t="str">
        <f t="shared" si="29"/>
        <v/>
      </c>
      <c r="C121" s="507">
        <f>IF(D93="","-",+C120+1)</f>
        <v>2036</v>
      </c>
      <c r="D121" s="374">
        <f>IF(F120+SUM(E$99:E120)=D$92,F120,D$92-SUM(E$99:E120))</f>
        <v>7649580.8655643519</v>
      </c>
      <c r="E121" s="522">
        <f t="shared" si="44"/>
        <v>337883.70522727276</v>
      </c>
      <c r="F121" s="523">
        <f t="shared" si="45"/>
        <v>7311697.1603370793</v>
      </c>
      <c r="G121" s="523">
        <f t="shared" si="46"/>
        <v>7480639.0129507156</v>
      </c>
      <c r="H121" s="526">
        <f t="shared" si="47"/>
        <v>1260733.1575847035</v>
      </c>
      <c r="I121" s="577">
        <f t="shared" si="48"/>
        <v>1260733.1575847035</v>
      </c>
      <c r="J121" s="514">
        <f t="shared" si="30"/>
        <v>0</v>
      </c>
      <c r="K121" s="514"/>
      <c r="L121" s="525"/>
      <c r="M121" s="514">
        <f t="shared" si="49"/>
        <v>0</v>
      </c>
      <c r="N121" s="525"/>
      <c r="O121" s="514">
        <f t="shared" si="31"/>
        <v>0</v>
      </c>
      <c r="P121" s="514">
        <f t="shared" si="32"/>
        <v>0</v>
      </c>
    </row>
    <row r="122" spans="2:16" ht="12.5">
      <c r="B122" s="195" t="str">
        <f t="shared" si="29"/>
        <v/>
      </c>
      <c r="C122" s="507">
        <f>IF(D93="","-",+C121+1)</f>
        <v>2037</v>
      </c>
      <c r="D122" s="374">
        <f>IF(F121+SUM(E$99:E121)=D$92,F121,D$92-SUM(E$99:E121))</f>
        <v>7311697.1603370793</v>
      </c>
      <c r="E122" s="522">
        <f t="shared" si="44"/>
        <v>337883.70522727276</v>
      </c>
      <c r="F122" s="523">
        <f t="shared" si="45"/>
        <v>6973813.4551098067</v>
      </c>
      <c r="G122" s="523">
        <f t="shared" si="46"/>
        <v>7142755.307723443</v>
      </c>
      <c r="H122" s="526">
        <f t="shared" si="47"/>
        <v>1219050.1152951797</v>
      </c>
      <c r="I122" s="577">
        <f t="shared" si="48"/>
        <v>1219050.1152951797</v>
      </c>
      <c r="J122" s="514">
        <f t="shared" si="30"/>
        <v>0</v>
      </c>
      <c r="K122" s="514"/>
      <c r="L122" s="525"/>
      <c r="M122" s="514">
        <f t="shared" si="49"/>
        <v>0</v>
      </c>
      <c r="N122" s="525"/>
      <c r="O122" s="514">
        <f t="shared" si="31"/>
        <v>0</v>
      </c>
      <c r="P122" s="514">
        <f t="shared" si="32"/>
        <v>0</v>
      </c>
    </row>
    <row r="123" spans="2:16" ht="12.5">
      <c r="B123" s="195" t="str">
        <f t="shared" si="29"/>
        <v/>
      </c>
      <c r="C123" s="507">
        <f>IF(D93="","-",+C122+1)</f>
        <v>2038</v>
      </c>
      <c r="D123" s="374">
        <f>IF(F122+SUM(E$99:E122)=D$92,F122,D$92-SUM(E$99:E122))</f>
        <v>6973813.4551098067</v>
      </c>
      <c r="E123" s="522">
        <f t="shared" si="44"/>
        <v>337883.70522727276</v>
      </c>
      <c r="F123" s="523">
        <f t="shared" si="45"/>
        <v>6635929.7498825341</v>
      </c>
      <c r="G123" s="523">
        <f t="shared" si="46"/>
        <v>6804871.6024961704</v>
      </c>
      <c r="H123" s="526">
        <f t="shared" si="47"/>
        <v>1177367.0730056555</v>
      </c>
      <c r="I123" s="577">
        <f t="shared" si="48"/>
        <v>1177367.0730056555</v>
      </c>
      <c r="J123" s="514">
        <f t="shared" si="30"/>
        <v>0</v>
      </c>
      <c r="K123" s="514"/>
      <c r="L123" s="525"/>
      <c r="M123" s="514">
        <f t="shared" si="49"/>
        <v>0</v>
      </c>
      <c r="N123" s="525"/>
      <c r="O123" s="514">
        <f t="shared" si="31"/>
        <v>0</v>
      </c>
      <c r="P123" s="514">
        <f t="shared" si="32"/>
        <v>0</v>
      </c>
    </row>
    <row r="124" spans="2:16" ht="12.5">
      <c r="B124" s="195" t="str">
        <f t="shared" si="29"/>
        <v/>
      </c>
      <c r="C124" s="507">
        <f>IF(D93="","-",+C123+1)</f>
        <v>2039</v>
      </c>
      <c r="D124" s="374">
        <f>IF(F123+SUM(E$99:E123)=D$92,F123,D$92-SUM(E$99:E123))</f>
        <v>6635929.7498825341</v>
      </c>
      <c r="E124" s="522">
        <f t="shared" si="44"/>
        <v>337883.70522727276</v>
      </c>
      <c r="F124" s="523">
        <f t="shared" si="45"/>
        <v>6298046.0446552616</v>
      </c>
      <c r="G124" s="523">
        <f t="shared" si="46"/>
        <v>6466987.8972688979</v>
      </c>
      <c r="H124" s="526">
        <f t="shared" si="47"/>
        <v>1135684.0307161314</v>
      </c>
      <c r="I124" s="577">
        <f t="shared" si="48"/>
        <v>1135684.0307161314</v>
      </c>
      <c r="J124" s="514">
        <f t="shared" si="30"/>
        <v>0</v>
      </c>
      <c r="K124" s="514"/>
      <c r="L124" s="525"/>
      <c r="M124" s="514">
        <f t="shared" si="49"/>
        <v>0</v>
      </c>
      <c r="N124" s="525"/>
      <c r="O124" s="514">
        <f t="shared" si="31"/>
        <v>0</v>
      </c>
      <c r="P124" s="514">
        <f t="shared" si="32"/>
        <v>0</v>
      </c>
    </row>
    <row r="125" spans="2:16" ht="12.5">
      <c r="B125" s="195" t="str">
        <f t="shared" si="29"/>
        <v/>
      </c>
      <c r="C125" s="507">
        <f>IF(D93="","-",+C124+1)</f>
        <v>2040</v>
      </c>
      <c r="D125" s="374">
        <f>IF(F124+SUM(E$99:E124)=D$92,F124,D$92-SUM(E$99:E124))</f>
        <v>6298046.0446552616</v>
      </c>
      <c r="E125" s="522">
        <f t="shared" si="44"/>
        <v>337883.70522727276</v>
      </c>
      <c r="F125" s="523">
        <f t="shared" si="45"/>
        <v>5960162.339427989</v>
      </c>
      <c r="G125" s="523">
        <f t="shared" si="46"/>
        <v>6129104.1920416253</v>
      </c>
      <c r="H125" s="526">
        <f t="shared" si="47"/>
        <v>1094000.9884266073</v>
      </c>
      <c r="I125" s="577">
        <f t="shared" si="48"/>
        <v>1094000.9884266073</v>
      </c>
      <c r="J125" s="514">
        <f t="shared" si="30"/>
        <v>0</v>
      </c>
      <c r="K125" s="514"/>
      <c r="L125" s="525"/>
      <c r="M125" s="514">
        <f t="shared" si="49"/>
        <v>0</v>
      </c>
      <c r="N125" s="525"/>
      <c r="O125" s="514">
        <f t="shared" si="31"/>
        <v>0</v>
      </c>
      <c r="P125" s="514">
        <f t="shared" si="32"/>
        <v>0</v>
      </c>
    </row>
    <row r="126" spans="2:16" ht="12.5">
      <c r="B126" s="195" t="str">
        <f t="shared" si="29"/>
        <v/>
      </c>
      <c r="C126" s="507">
        <f>IF(D93="","-",+C125+1)</f>
        <v>2041</v>
      </c>
      <c r="D126" s="374">
        <f>IF(F125+SUM(E$99:E125)=D$92,F125,D$92-SUM(E$99:E125))</f>
        <v>5960162.339427989</v>
      </c>
      <c r="E126" s="522">
        <f t="shared" si="44"/>
        <v>337883.70522727276</v>
      </c>
      <c r="F126" s="523">
        <f t="shared" si="45"/>
        <v>5622278.6342007164</v>
      </c>
      <c r="G126" s="523">
        <f t="shared" si="46"/>
        <v>5791220.4868143527</v>
      </c>
      <c r="H126" s="526">
        <f t="shared" si="47"/>
        <v>1052317.9461370835</v>
      </c>
      <c r="I126" s="577">
        <f t="shared" si="48"/>
        <v>1052317.9461370835</v>
      </c>
      <c r="J126" s="514">
        <f t="shared" si="30"/>
        <v>0</v>
      </c>
      <c r="K126" s="514"/>
      <c r="L126" s="525"/>
      <c r="M126" s="514">
        <f t="shared" si="49"/>
        <v>0</v>
      </c>
      <c r="N126" s="525"/>
      <c r="O126" s="514">
        <f t="shared" si="31"/>
        <v>0</v>
      </c>
      <c r="P126" s="514">
        <f t="shared" si="32"/>
        <v>0</v>
      </c>
    </row>
    <row r="127" spans="2:16" ht="12.5">
      <c r="B127" s="195" t="str">
        <f t="shared" si="29"/>
        <v/>
      </c>
      <c r="C127" s="507">
        <f>IF(D93="","-",+C126+1)</f>
        <v>2042</v>
      </c>
      <c r="D127" s="374">
        <f>IF(F126+SUM(E$99:E126)=D$92,F126,D$92-SUM(E$99:E126))</f>
        <v>5622278.6342007164</v>
      </c>
      <c r="E127" s="522">
        <f t="shared" si="44"/>
        <v>337883.70522727276</v>
      </c>
      <c r="F127" s="523">
        <f t="shared" si="45"/>
        <v>5284394.9289734438</v>
      </c>
      <c r="G127" s="523">
        <f t="shared" si="46"/>
        <v>5453336.7815870801</v>
      </c>
      <c r="H127" s="526">
        <f t="shared" si="47"/>
        <v>1010634.9038475594</v>
      </c>
      <c r="I127" s="577">
        <f t="shared" si="48"/>
        <v>1010634.9038475594</v>
      </c>
      <c r="J127" s="514">
        <f t="shared" si="30"/>
        <v>0</v>
      </c>
      <c r="K127" s="514"/>
      <c r="L127" s="525"/>
      <c r="M127" s="514">
        <f t="shared" si="49"/>
        <v>0</v>
      </c>
      <c r="N127" s="525"/>
      <c r="O127" s="514">
        <f t="shared" si="31"/>
        <v>0</v>
      </c>
      <c r="P127" s="514">
        <f t="shared" si="32"/>
        <v>0</v>
      </c>
    </row>
    <row r="128" spans="2:16" ht="12.5">
      <c r="B128" s="195" t="str">
        <f t="shared" si="29"/>
        <v/>
      </c>
      <c r="C128" s="507">
        <f>IF(D93="","-",+C127+1)</f>
        <v>2043</v>
      </c>
      <c r="D128" s="374">
        <f>IF(F127+SUM(E$99:E127)=D$92,F127,D$92-SUM(E$99:E127))</f>
        <v>5284394.9289734438</v>
      </c>
      <c r="E128" s="522">
        <f t="shared" si="44"/>
        <v>337883.70522727276</v>
      </c>
      <c r="F128" s="523">
        <f t="shared" si="45"/>
        <v>4946511.2237461712</v>
      </c>
      <c r="G128" s="523">
        <f t="shared" si="46"/>
        <v>5115453.0763598075</v>
      </c>
      <c r="H128" s="526">
        <f t="shared" si="47"/>
        <v>968951.86155803525</v>
      </c>
      <c r="I128" s="577">
        <f t="shared" si="48"/>
        <v>968951.86155803525</v>
      </c>
      <c r="J128" s="514">
        <f t="shared" si="30"/>
        <v>0</v>
      </c>
      <c r="K128" s="514"/>
      <c r="L128" s="525"/>
      <c r="M128" s="514">
        <f t="shared" si="49"/>
        <v>0</v>
      </c>
      <c r="N128" s="525"/>
      <c r="O128" s="514">
        <f t="shared" si="31"/>
        <v>0</v>
      </c>
      <c r="P128" s="514">
        <f t="shared" si="32"/>
        <v>0</v>
      </c>
    </row>
    <row r="129" spans="2:16" ht="12.5">
      <c r="B129" s="195" t="str">
        <f t="shared" si="29"/>
        <v/>
      </c>
      <c r="C129" s="507">
        <f>IF(D93="","-",+C128+1)</f>
        <v>2044</v>
      </c>
      <c r="D129" s="374">
        <f>IF(F128+SUM(E$99:E128)=D$92,F128,D$92-SUM(E$99:E128))</f>
        <v>4946511.2237461712</v>
      </c>
      <c r="E129" s="522">
        <f t="shared" si="44"/>
        <v>337883.70522727276</v>
      </c>
      <c r="F129" s="523">
        <f t="shared" si="45"/>
        <v>4608627.5185188986</v>
      </c>
      <c r="G129" s="523">
        <f t="shared" si="46"/>
        <v>4777569.3711325349</v>
      </c>
      <c r="H129" s="526">
        <f t="shared" si="47"/>
        <v>927268.81926851114</v>
      </c>
      <c r="I129" s="577">
        <f t="shared" si="48"/>
        <v>927268.81926851114</v>
      </c>
      <c r="J129" s="514">
        <f t="shared" si="30"/>
        <v>0</v>
      </c>
      <c r="K129" s="514"/>
      <c r="L129" s="525"/>
      <c r="M129" s="514">
        <f t="shared" si="49"/>
        <v>0</v>
      </c>
      <c r="N129" s="525"/>
      <c r="O129" s="514">
        <f t="shared" si="31"/>
        <v>0</v>
      </c>
      <c r="P129" s="514">
        <f t="shared" si="32"/>
        <v>0</v>
      </c>
    </row>
    <row r="130" spans="2:16" ht="12.5">
      <c r="B130" s="195" t="str">
        <f t="shared" si="29"/>
        <v/>
      </c>
      <c r="C130" s="507">
        <f>IF(D93="","-",+C129+1)</f>
        <v>2045</v>
      </c>
      <c r="D130" s="374">
        <f>IF(F129+SUM(E$99:E129)=D$92,F129,D$92-SUM(E$99:E129))</f>
        <v>4608627.5185188986</v>
      </c>
      <c r="E130" s="522">
        <f t="shared" si="44"/>
        <v>337883.70522727276</v>
      </c>
      <c r="F130" s="523">
        <f t="shared" si="45"/>
        <v>4270743.8132916261</v>
      </c>
      <c r="G130" s="523">
        <f t="shared" si="46"/>
        <v>4439685.6659052623</v>
      </c>
      <c r="H130" s="526">
        <f t="shared" si="47"/>
        <v>885585.77697898727</v>
      </c>
      <c r="I130" s="577">
        <f t="shared" si="48"/>
        <v>885585.77697898727</v>
      </c>
      <c r="J130" s="514">
        <f t="shared" si="30"/>
        <v>0</v>
      </c>
      <c r="K130" s="514"/>
      <c r="L130" s="525"/>
      <c r="M130" s="514">
        <f t="shared" si="49"/>
        <v>0</v>
      </c>
      <c r="N130" s="525"/>
      <c r="O130" s="514">
        <f t="shared" si="31"/>
        <v>0</v>
      </c>
      <c r="P130" s="514">
        <f t="shared" si="32"/>
        <v>0</v>
      </c>
    </row>
    <row r="131" spans="2:16" ht="12.5">
      <c r="B131" s="195" t="str">
        <f t="shared" si="29"/>
        <v/>
      </c>
      <c r="C131" s="507">
        <f>IF(D93="","-",+C130+1)</f>
        <v>2046</v>
      </c>
      <c r="D131" s="374">
        <f>IF(F130+SUM(E$99:E130)=D$92,F130,D$92-SUM(E$99:E130))</f>
        <v>4270743.8132916261</v>
      </c>
      <c r="E131" s="522">
        <f t="shared" si="44"/>
        <v>337883.70522727276</v>
      </c>
      <c r="F131" s="523">
        <f t="shared" si="45"/>
        <v>3932860.1080643535</v>
      </c>
      <c r="G131" s="523">
        <f t="shared" si="46"/>
        <v>4101801.9606779898</v>
      </c>
      <c r="H131" s="526">
        <f t="shared" si="47"/>
        <v>843902.73468946316</v>
      </c>
      <c r="I131" s="577">
        <f t="shared" si="48"/>
        <v>843902.73468946316</v>
      </c>
      <c r="J131" s="514">
        <f t="shared" si="30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 ht="12.5">
      <c r="B132" s="195" t="str">
        <f t="shared" si="29"/>
        <v/>
      </c>
      <c r="C132" s="507">
        <f>IF(D93="","-",+C131+1)</f>
        <v>2047</v>
      </c>
      <c r="D132" s="374">
        <f>IF(F131+SUM(E$99:E131)=D$92,F131,D$92-SUM(E$99:E131))</f>
        <v>3932860.1080643535</v>
      </c>
      <c r="E132" s="522">
        <f t="shared" si="44"/>
        <v>337883.70522727276</v>
      </c>
      <c r="F132" s="523">
        <f t="shared" si="45"/>
        <v>3594976.4028370809</v>
      </c>
      <c r="G132" s="523">
        <f t="shared" si="46"/>
        <v>3763918.2554507172</v>
      </c>
      <c r="H132" s="526">
        <f t="shared" si="47"/>
        <v>802219.69239993906</v>
      </c>
      <c r="I132" s="577">
        <f t="shared" si="48"/>
        <v>802219.69239993906</v>
      </c>
      <c r="J132" s="514">
        <f t="shared" si="30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 ht="12.5">
      <c r="B133" s="195" t="str">
        <f t="shared" si="29"/>
        <v/>
      </c>
      <c r="C133" s="507">
        <f>IF(D93="","-",+C132+1)</f>
        <v>2048</v>
      </c>
      <c r="D133" s="374">
        <f>IF(F132+SUM(E$99:E132)=D$92,F132,D$92-SUM(E$99:E132))</f>
        <v>3594976.4028370809</v>
      </c>
      <c r="E133" s="522">
        <f t="shared" si="44"/>
        <v>337883.70522727276</v>
      </c>
      <c r="F133" s="523">
        <f t="shared" si="45"/>
        <v>3257092.6976098083</v>
      </c>
      <c r="G133" s="523">
        <f t="shared" si="46"/>
        <v>3426034.5502234446</v>
      </c>
      <c r="H133" s="526">
        <f t="shared" si="47"/>
        <v>760536.65011041507</v>
      </c>
      <c r="I133" s="577">
        <f t="shared" si="48"/>
        <v>760536.65011041507</v>
      </c>
      <c r="J133" s="514">
        <f t="shared" si="30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 ht="12.5">
      <c r="B134" s="195" t="str">
        <f t="shared" si="29"/>
        <v/>
      </c>
      <c r="C134" s="507">
        <f>IF(D93="","-",+C133+1)</f>
        <v>2049</v>
      </c>
      <c r="D134" s="374">
        <f>IF(F133+SUM(E$99:E133)=D$92,F133,D$92-SUM(E$99:E133))</f>
        <v>3257092.6976098083</v>
      </c>
      <c r="E134" s="522">
        <f t="shared" si="44"/>
        <v>337883.70522727276</v>
      </c>
      <c r="F134" s="523">
        <f t="shared" si="45"/>
        <v>2919208.9923825357</v>
      </c>
      <c r="G134" s="523">
        <f t="shared" si="46"/>
        <v>3088150.844996172</v>
      </c>
      <c r="H134" s="526">
        <f t="shared" si="47"/>
        <v>718853.60782089108</v>
      </c>
      <c r="I134" s="577">
        <f t="shared" si="48"/>
        <v>718853.60782089108</v>
      </c>
      <c r="J134" s="514">
        <f t="shared" si="30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 ht="12.5">
      <c r="B135" s="195" t="str">
        <f t="shared" si="29"/>
        <v/>
      </c>
      <c r="C135" s="507">
        <f>IF(D93="","-",+C134+1)</f>
        <v>2050</v>
      </c>
      <c r="D135" s="374">
        <f>IF(F134+SUM(E$99:E134)=D$92,F134,D$92-SUM(E$99:E134))</f>
        <v>2919208.9923825357</v>
      </c>
      <c r="E135" s="522">
        <f t="shared" si="44"/>
        <v>337883.70522727276</v>
      </c>
      <c r="F135" s="523">
        <f t="shared" si="45"/>
        <v>2581325.2871552631</v>
      </c>
      <c r="G135" s="523">
        <f t="shared" si="46"/>
        <v>2750267.1397688994</v>
      </c>
      <c r="H135" s="526">
        <f t="shared" si="47"/>
        <v>677170.56553136697</v>
      </c>
      <c r="I135" s="577">
        <f t="shared" si="48"/>
        <v>677170.56553136697</v>
      </c>
      <c r="J135" s="514">
        <f t="shared" si="30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 ht="12.5">
      <c r="B136" s="195" t="str">
        <f t="shared" si="29"/>
        <v/>
      </c>
      <c r="C136" s="507">
        <f>IF(D93="","-",+C135+1)</f>
        <v>2051</v>
      </c>
      <c r="D136" s="374">
        <f>IF(F135+SUM(E$99:E135)=D$92,F135,D$92-SUM(E$99:E135))</f>
        <v>2581325.2871552631</v>
      </c>
      <c r="E136" s="522">
        <f t="shared" si="44"/>
        <v>337883.70522727276</v>
      </c>
      <c r="F136" s="523">
        <f t="shared" si="45"/>
        <v>2243441.5819279905</v>
      </c>
      <c r="G136" s="523">
        <f t="shared" si="46"/>
        <v>2412383.4345416268</v>
      </c>
      <c r="H136" s="526">
        <f t="shared" si="47"/>
        <v>635487.52324184286</v>
      </c>
      <c r="I136" s="577">
        <f t="shared" si="48"/>
        <v>635487.52324184286</v>
      </c>
      <c r="J136" s="514">
        <f t="shared" si="30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 ht="12.5">
      <c r="B137" s="195" t="str">
        <f t="shared" si="29"/>
        <v/>
      </c>
      <c r="C137" s="507">
        <f>IF(D93="","-",+C136+1)</f>
        <v>2052</v>
      </c>
      <c r="D137" s="374">
        <f>IF(F136+SUM(E$99:E136)=D$92,F136,D$92-SUM(E$99:E136))</f>
        <v>2243441.5819279905</v>
      </c>
      <c r="E137" s="522">
        <f t="shared" si="44"/>
        <v>337883.70522727276</v>
      </c>
      <c r="F137" s="523">
        <f t="shared" si="45"/>
        <v>1905557.8767007177</v>
      </c>
      <c r="G137" s="523">
        <f t="shared" si="46"/>
        <v>2074499.7293143542</v>
      </c>
      <c r="H137" s="526">
        <f t="shared" si="47"/>
        <v>593804.48095231887</v>
      </c>
      <c r="I137" s="577">
        <f t="shared" si="48"/>
        <v>593804.48095231887</v>
      </c>
      <c r="J137" s="514">
        <f t="shared" si="30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 ht="12.5">
      <c r="B138" s="195" t="str">
        <f t="shared" si="29"/>
        <v/>
      </c>
      <c r="C138" s="507">
        <f>IF(D93="","-",+C137+1)</f>
        <v>2053</v>
      </c>
      <c r="D138" s="374">
        <f>IF(F137+SUM(E$99:E137)=D$92,F137,D$92-SUM(E$99:E137))</f>
        <v>1905557.8767007177</v>
      </c>
      <c r="E138" s="522">
        <f t="shared" si="44"/>
        <v>337883.70522727276</v>
      </c>
      <c r="F138" s="523">
        <f t="shared" si="45"/>
        <v>1567674.1714734449</v>
      </c>
      <c r="G138" s="523">
        <f t="shared" si="46"/>
        <v>1736616.0240870812</v>
      </c>
      <c r="H138" s="526">
        <f t="shared" si="47"/>
        <v>552121.43866279477</v>
      </c>
      <c r="I138" s="577">
        <f t="shared" si="48"/>
        <v>552121.43866279477</v>
      </c>
      <c r="J138" s="514">
        <f t="shared" si="30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 ht="12.5">
      <c r="B139" s="195" t="str">
        <f t="shared" si="29"/>
        <v/>
      </c>
      <c r="C139" s="507">
        <f>IF(D93="","-",+C138+1)</f>
        <v>2054</v>
      </c>
      <c r="D139" s="374">
        <f>IF(F138+SUM(E$99:E138)=D$92,F138,D$92-SUM(E$99:E138))</f>
        <v>1567674.1714734449</v>
      </c>
      <c r="E139" s="522">
        <f t="shared" si="44"/>
        <v>337883.70522727276</v>
      </c>
      <c r="F139" s="523">
        <f t="shared" si="45"/>
        <v>1229790.4662461721</v>
      </c>
      <c r="G139" s="523">
        <f t="shared" si="46"/>
        <v>1398732.3188598086</v>
      </c>
      <c r="H139" s="526">
        <f t="shared" si="47"/>
        <v>510438.39637327072</v>
      </c>
      <c r="I139" s="577">
        <f t="shared" si="48"/>
        <v>510438.39637327072</v>
      </c>
      <c r="J139" s="514">
        <f t="shared" si="30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 ht="12.5">
      <c r="B140" s="195" t="str">
        <f t="shared" si="29"/>
        <v/>
      </c>
      <c r="C140" s="507">
        <f>IF(D93="","-",+C139+1)</f>
        <v>2055</v>
      </c>
      <c r="D140" s="374">
        <f>IF(F139+SUM(E$99:E139)=D$92,F139,D$92-SUM(E$99:E139))</f>
        <v>1229790.4662461721</v>
      </c>
      <c r="E140" s="522">
        <f t="shared" si="44"/>
        <v>337883.70522727276</v>
      </c>
      <c r="F140" s="523">
        <f t="shared" si="45"/>
        <v>891906.76101889927</v>
      </c>
      <c r="G140" s="523">
        <f t="shared" si="46"/>
        <v>1060848.6136325356</v>
      </c>
      <c r="H140" s="526">
        <f t="shared" si="47"/>
        <v>468755.35408374661</v>
      </c>
      <c r="I140" s="577">
        <f t="shared" si="48"/>
        <v>468755.35408374661</v>
      </c>
      <c r="J140" s="514">
        <f t="shared" si="30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 ht="12.5">
      <c r="B141" s="195" t="str">
        <f t="shared" si="29"/>
        <v/>
      </c>
      <c r="C141" s="507">
        <f>IF(D93="","-",+C140+1)</f>
        <v>2056</v>
      </c>
      <c r="D141" s="374">
        <f>IF(F140+SUM(E$99:E140)=D$92,F140,D$92-SUM(E$99:E140))</f>
        <v>891906.76101889927</v>
      </c>
      <c r="E141" s="522">
        <f t="shared" si="44"/>
        <v>337883.70522727276</v>
      </c>
      <c r="F141" s="523">
        <f t="shared" si="45"/>
        <v>554023.05579162645</v>
      </c>
      <c r="G141" s="523">
        <f t="shared" si="46"/>
        <v>722964.90840526286</v>
      </c>
      <c r="H141" s="526">
        <f t="shared" si="47"/>
        <v>427072.31179422257</v>
      </c>
      <c r="I141" s="577">
        <f t="shared" si="48"/>
        <v>427072.31179422257</v>
      </c>
      <c r="J141" s="514">
        <f t="shared" si="30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 ht="12.5">
      <c r="B142" s="195" t="str">
        <f t="shared" si="29"/>
        <v/>
      </c>
      <c r="C142" s="507">
        <f>IF(D93="","-",+C141+1)</f>
        <v>2057</v>
      </c>
      <c r="D142" s="374">
        <f>IF(F141+SUM(E$99:E141)=D$92,F141,D$92-SUM(E$99:E141))</f>
        <v>554023.05579162645</v>
      </c>
      <c r="E142" s="522">
        <f t="shared" si="44"/>
        <v>337883.70522727276</v>
      </c>
      <c r="F142" s="523">
        <f t="shared" si="45"/>
        <v>216139.35056435369</v>
      </c>
      <c r="G142" s="523">
        <f t="shared" si="46"/>
        <v>385081.20317799004</v>
      </c>
      <c r="H142" s="526">
        <f t="shared" si="47"/>
        <v>385389.26950469846</v>
      </c>
      <c r="I142" s="577">
        <f t="shared" si="48"/>
        <v>385389.26950469846</v>
      </c>
      <c r="J142" s="514">
        <f t="shared" si="30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 ht="12.5">
      <c r="B143" s="195" t="str">
        <f t="shared" si="29"/>
        <v/>
      </c>
      <c r="C143" s="507">
        <f>IF(D93="","-",+C142+1)</f>
        <v>2058</v>
      </c>
      <c r="D143" s="374">
        <f>IF(F142+SUM(E$99:E142)=D$92,F142,D$92-SUM(E$99:E142))</f>
        <v>216139.35056435369</v>
      </c>
      <c r="E143" s="522">
        <f t="shared" si="44"/>
        <v>216139.35056435369</v>
      </c>
      <c r="F143" s="523">
        <f t="shared" si="45"/>
        <v>0</v>
      </c>
      <c r="G143" s="523">
        <f t="shared" si="46"/>
        <v>108069.67528217685</v>
      </c>
      <c r="H143" s="526">
        <f t="shared" si="47"/>
        <v>229471.37213068554</v>
      </c>
      <c r="I143" s="577">
        <f t="shared" si="48"/>
        <v>229471.37213068554</v>
      </c>
      <c r="J143" s="514">
        <f t="shared" si="30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 ht="12.5">
      <c r="B144" s="195" t="str">
        <f t="shared" si="29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0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 ht="12.5">
      <c r="B145" s="195" t="str">
        <f t="shared" si="29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0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 ht="12.5">
      <c r="B146" s="195" t="str">
        <f t="shared" si="29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0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 ht="12.5">
      <c r="B147" s="195" t="str">
        <f t="shared" si="29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0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 ht="12.5">
      <c r="B148" s="195" t="str">
        <f t="shared" si="29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0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 ht="12.5">
      <c r="B149" s="195" t="str">
        <f t="shared" si="29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0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 ht="12.5">
      <c r="B150" s="195" t="str">
        <f t="shared" si="29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0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 ht="12.5">
      <c r="B151" s="195" t="str">
        <f t="shared" si="29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0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 ht="12.5">
      <c r="B152" s="195" t="str">
        <f t="shared" si="29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0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 ht="12.5">
      <c r="B153" s="195" t="str">
        <f t="shared" si="29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0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" thickBot="1">
      <c r="B154" s="195" t="str">
        <f t="shared" si="29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0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 ht="12.5">
      <c r="C155" s="374" t="s">
        <v>78</v>
      </c>
      <c r="D155" s="375"/>
      <c r="E155" s="375">
        <f>SUM(E99:E154)</f>
        <v>14866883.030000001</v>
      </c>
      <c r="F155" s="375"/>
      <c r="G155" s="375"/>
      <c r="H155" s="375">
        <f>SUM(H99:H154)</f>
        <v>54939356.641878888</v>
      </c>
      <c r="I155" s="375">
        <f>SUM(I99:I154)</f>
        <v>54939356.641878888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B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3001403.5988125238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3001403.5988125238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18619530.244358968</v>
      </c>
      <c r="E33" s="630">
        <v>693032.42976190476</v>
      </c>
      <c r="F33" s="631">
        <v>17926497.814597063</v>
      </c>
      <c r="G33" s="630">
        <v>3001403.5988125238</v>
      </c>
      <c r="H33" s="639">
        <v>3001403.5988125238</v>
      </c>
      <c r="I33" s="511">
        <f t="shared" si="9"/>
        <v>0</v>
      </c>
      <c r="J33" s="511"/>
      <c r="K33" s="518">
        <f t="shared" ref="K33" si="18">G33</f>
        <v>3001403.5988125238</v>
      </c>
      <c r="L33" s="519">
        <f t="shared" ref="L33" si="19">IF(K33&lt;&gt;0,+G33-K33,0)</f>
        <v>0</v>
      </c>
      <c r="M33" s="518">
        <f t="shared" ref="M33" si="20">H33</f>
        <v>3001403.5988125238</v>
      </c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17926497.814597063</v>
      </c>
      <c r="E34" s="522">
        <f>IF(+I14&lt;F33,I14,D34)</f>
        <v>693032.42976190476</v>
      </c>
      <c r="F34" s="523">
        <f t="shared" ref="F34:F72" si="21">+D34-E34</f>
        <v>17233465.384835158</v>
      </c>
      <c r="G34" s="524">
        <f t="shared" ref="G34:G72" si="22">+I$12*((D34+F34)/2)+E34</f>
        <v>2669797.5839629788</v>
      </c>
      <c r="H34" s="491">
        <f t="shared" ref="H34:H72" si="23">+I$13*((D34+F34)/2)+E34</f>
        <v>2669797.5839629788</v>
      </c>
      <c r="I34" s="511">
        <f t="shared" si="9"/>
        <v>0</v>
      </c>
      <c r="J34" s="511"/>
      <c r="K34" s="525"/>
      <c r="L34" s="514">
        <f t="shared" ref="L34:L72" si="24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17233465.384835158</v>
      </c>
      <c r="E35" s="522">
        <f>IF(+I14&lt;F34,I14,D35)</f>
        <v>693032.42976190476</v>
      </c>
      <c r="F35" s="523">
        <f t="shared" si="21"/>
        <v>16540432.955073252</v>
      </c>
      <c r="G35" s="524">
        <f t="shared" si="22"/>
        <v>2591870.1782877208</v>
      </c>
      <c r="H35" s="491">
        <f t="shared" si="23"/>
        <v>2591870.1782877208</v>
      </c>
      <c r="I35" s="511">
        <f t="shared" si="9"/>
        <v>0</v>
      </c>
      <c r="J35" s="511"/>
      <c r="K35" s="525"/>
      <c r="L35" s="514">
        <f t="shared" si="24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16540432.955073252</v>
      </c>
      <c r="E36" s="522">
        <f>IF(+I14&lt;F35,I14,D36)</f>
        <v>693032.42976190476</v>
      </c>
      <c r="F36" s="523">
        <f t="shared" si="21"/>
        <v>15847400.525311347</v>
      </c>
      <c r="G36" s="524">
        <f t="shared" si="22"/>
        <v>2513942.7726124637</v>
      </c>
      <c r="H36" s="491">
        <f t="shared" si="23"/>
        <v>2513942.7726124637</v>
      </c>
      <c r="I36" s="511">
        <f t="shared" si="9"/>
        <v>0</v>
      </c>
      <c r="J36" s="511"/>
      <c r="K36" s="525"/>
      <c r="L36" s="514">
        <f t="shared" si="24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15847400.525311347</v>
      </c>
      <c r="E37" s="522">
        <f>IF(+I14&lt;F36,I14,D37)</f>
        <v>693032.42976190476</v>
      </c>
      <c r="F37" s="523">
        <f t="shared" si="21"/>
        <v>15154368.095549442</v>
      </c>
      <c r="G37" s="524">
        <f t="shared" si="22"/>
        <v>2436015.3669372061</v>
      </c>
      <c r="H37" s="491">
        <f t="shared" si="23"/>
        <v>2436015.3669372061</v>
      </c>
      <c r="I37" s="511">
        <f t="shared" si="9"/>
        <v>0</v>
      </c>
      <c r="J37" s="511"/>
      <c r="K37" s="525"/>
      <c r="L37" s="514">
        <f t="shared" si="24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15154368.095549442</v>
      </c>
      <c r="E38" s="522">
        <f>IF(+I14&lt;F37,I14,D38)</f>
        <v>693032.42976190476</v>
      </c>
      <c r="F38" s="523">
        <f t="shared" si="21"/>
        <v>14461335.665787537</v>
      </c>
      <c r="G38" s="524">
        <f t="shared" si="22"/>
        <v>2358087.9612619486</v>
      </c>
      <c r="H38" s="491">
        <f t="shared" si="23"/>
        <v>2358087.9612619486</v>
      </c>
      <c r="I38" s="511">
        <f t="shared" si="9"/>
        <v>0</v>
      </c>
      <c r="J38" s="511"/>
      <c r="K38" s="525"/>
      <c r="L38" s="514">
        <f t="shared" si="24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14461335.665787537</v>
      </c>
      <c r="E39" s="522">
        <f>IF(+I14&lt;F38,I14,D39)</f>
        <v>693032.42976190476</v>
      </c>
      <c r="F39" s="523">
        <f t="shared" si="21"/>
        <v>13768303.236025631</v>
      </c>
      <c r="G39" s="524">
        <f t="shared" si="22"/>
        <v>2280160.5555866915</v>
      </c>
      <c r="H39" s="491">
        <f t="shared" si="23"/>
        <v>2280160.5555866915</v>
      </c>
      <c r="I39" s="511">
        <f t="shared" si="9"/>
        <v>0</v>
      </c>
      <c r="J39" s="511"/>
      <c r="K39" s="525"/>
      <c r="L39" s="514">
        <f t="shared" si="24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13768303.236025631</v>
      </c>
      <c r="E40" s="522">
        <f>IF(+I14&lt;F39,I14,D40)</f>
        <v>693032.42976190476</v>
      </c>
      <c r="F40" s="523">
        <f t="shared" si="21"/>
        <v>13075270.806263726</v>
      </c>
      <c r="G40" s="524">
        <f t="shared" si="22"/>
        <v>2202233.1499114344</v>
      </c>
      <c r="H40" s="491">
        <f t="shared" si="23"/>
        <v>2202233.1499114344</v>
      </c>
      <c r="I40" s="511">
        <f t="shared" si="9"/>
        <v>0</v>
      </c>
      <c r="J40" s="511"/>
      <c r="K40" s="525"/>
      <c r="L40" s="514">
        <f t="shared" si="24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13075270.806263726</v>
      </c>
      <c r="E41" s="522">
        <f>IF(+I14&lt;F40,I14,D41)</f>
        <v>693032.42976190476</v>
      </c>
      <c r="F41" s="523">
        <f t="shared" si="21"/>
        <v>12382238.376501821</v>
      </c>
      <c r="G41" s="524">
        <f t="shared" si="22"/>
        <v>2124305.7442361768</v>
      </c>
      <c r="H41" s="491">
        <f t="shared" si="23"/>
        <v>2124305.7442361768</v>
      </c>
      <c r="I41" s="511">
        <f t="shared" si="9"/>
        <v>0</v>
      </c>
      <c r="J41" s="511"/>
      <c r="K41" s="525"/>
      <c r="L41" s="514">
        <f t="shared" si="24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12382238.376501821</v>
      </c>
      <c r="E42" s="522">
        <f>IF(+I14&lt;F41,I14,D42)</f>
        <v>693032.42976190476</v>
      </c>
      <c r="F42" s="523">
        <f t="shared" si="21"/>
        <v>11689205.946739916</v>
      </c>
      <c r="G42" s="524">
        <f t="shared" si="22"/>
        <v>2046378.3385609193</v>
      </c>
      <c r="H42" s="491">
        <f t="shared" si="23"/>
        <v>2046378.3385609193</v>
      </c>
      <c r="I42" s="511">
        <f t="shared" si="9"/>
        <v>0</v>
      </c>
      <c r="J42" s="511"/>
      <c r="K42" s="525"/>
      <c r="L42" s="514">
        <f t="shared" si="24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11689205.946739916</v>
      </c>
      <c r="E43" s="522">
        <f>IF(+I14&lt;F42,I14,D43)</f>
        <v>693032.42976190476</v>
      </c>
      <c r="F43" s="523">
        <f t="shared" si="21"/>
        <v>10996173.516978011</v>
      </c>
      <c r="G43" s="524">
        <f t="shared" si="22"/>
        <v>1968450.932885662</v>
      </c>
      <c r="H43" s="491">
        <f t="shared" si="23"/>
        <v>1968450.932885662</v>
      </c>
      <c r="I43" s="511">
        <f t="shared" si="9"/>
        <v>0</v>
      </c>
      <c r="J43" s="511"/>
      <c r="K43" s="525"/>
      <c r="L43" s="514">
        <f t="shared" si="24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10996173.516978011</v>
      </c>
      <c r="E44" s="522">
        <f>IF(+I14&lt;F43,I14,D44)</f>
        <v>693032.42976190476</v>
      </c>
      <c r="F44" s="523">
        <f t="shared" si="21"/>
        <v>10303141.087216105</v>
      </c>
      <c r="G44" s="524">
        <f t="shared" si="22"/>
        <v>1890523.5272104046</v>
      </c>
      <c r="H44" s="491">
        <f t="shared" si="23"/>
        <v>1890523.5272104046</v>
      </c>
      <c r="I44" s="511">
        <f t="shared" si="9"/>
        <v>0</v>
      </c>
      <c r="J44" s="511"/>
      <c r="K44" s="525"/>
      <c r="L44" s="514">
        <f t="shared" si="24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10303141.087216105</v>
      </c>
      <c r="E45" s="522">
        <f>IF(+I14&lt;F44,I14,D45)</f>
        <v>693032.42976190476</v>
      </c>
      <c r="F45" s="523">
        <f t="shared" si="21"/>
        <v>9610108.6574542001</v>
      </c>
      <c r="G45" s="524">
        <f t="shared" si="22"/>
        <v>1812596.1215351473</v>
      </c>
      <c r="H45" s="491">
        <f t="shared" si="23"/>
        <v>1812596.1215351473</v>
      </c>
      <c r="I45" s="511">
        <f t="shared" si="9"/>
        <v>0</v>
      </c>
      <c r="J45" s="511"/>
      <c r="K45" s="525"/>
      <c r="L45" s="514">
        <f t="shared" si="24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9610108.6574542001</v>
      </c>
      <c r="E46" s="522">
        <f>IF(+I14&lt;F45,I14,D46)</f>
        <v>693032.42976190476</v>
      </c>
      <c r="F46" s="523">
        <f t="shared" si="21"/>
        <v>8917076.2276922949</v>
      </c>
      <c r="G46" s="524">
        <f t="shared" si="22"/>
        <v>1734668.71585989</v>
      </c>
      <c r="H46" s="491">
        <f t="shared" si="23"/>
        <v>1734668.71585989</v>
      </c>
      <c r="I46" s="511">
        <f t="shared" si="9"/>
        <v>0</v>
      </c>
      <c r="J46" s="511"/>
      <c r="K46" s="525"/>
      <c r="L46" s="514">
        <f t="shared" si="24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8917076.2276922949</v>
      </c>
      <c r="E47" s="522">
        <f>IF(+I14&lt;F46,I14,D47)</f>
        <v>693032.42976190476</v>
      </c>
      <c r="F47" s="523">
        <f t="shared" si="21"/>
        <v>8224043.7979303896</v>
      </c>
      <c r="G47" s="524">
        <f t="shared" si="22"/>
        <v>1656741.3101846324</v>
      </c>
      <c r="H47" s="491">
        <f t="shared" si="23"/>
        <v>1656741.3101846324</v>
      </c>
      <c r="I47" s="511">
        <f t="shared" si="9"/>
        <v>0</v>
      </c>
      <c r="J47" s="511"/>
      <c r="K47" s="525"/>
      <c r="L47" s="514">
        <f t="shared" si="24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8224043.7979303896</v>
      </c>
      <c r="E48" s="522">
        <f>IF(+I14&lt;F47,I14,D48)</f>
        <v>693032.42976190476</v>
      </c>
      <c r="F48" s="523">
        <f t="shared" si="21"/>
        <v>7531011.3681684844</v>
      </c>
      <c r="G48" s="524">
        <f t="shared" si="22"/>
        <v>1578813.9045093753</v>
      </c>
      <c r="H48" s="491">
        <f t="shared" si="23"/>
        <v>1578813.9045093753</v>
      </c>
      <c r="I48" s="511">
        <f t="shared" si="9"/>
        <v>0</v>
      </c>
      <c r="J48" s="511"/>
      <c r="K48" s="525"/>
      <c r="L48" s="514">
        <f t="shared" si="24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7531011.3681684844</v>
      </c>
      <c r="E49" s="522">
        <f>IF(+I14&lt;F48,I14,D49)</f>
        <v>693032.42976190476</v>
      </c>
      <c r="F49" s="523">
        <f t="shared" si="21"/>
        <v>6837978.9384065792</v>
      </c>
      <c r="G49" s="524">
        <f t="shared" si="22"/>
        <v>1500886.4988341178</v>
      </c>
      <c r="H49" s="491">
        <f t="shared" si="23"/>
        <v>1500886.4988341178</v>
      </c>
      <c r="I49" s="511">
        <f t="shared" si="9"/>
        <v>0</v>
      </c>
      <c r="J49" s="511"/>
      <c r="K49" s="525"/>
      <c r="L49" s="514">
        <f t="shared" si="24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6837978.9384065792</v>
      </c>
      <c r="E50" s="522">
        <f>IF(+I14&lt;F49,I14,D50)</f>
        <v>693032.42976190476</v>
      </c>
      <c r="F50" s="523">
        <f t="shared" si="21"/>
        <v>6144946.508644674</v>
      </c>
      <c r="G50" s="524">
        <f t="shared" si="22"/>
        <v>1422959.0931588605</v>
      </c>
      <c r="H50" s="491">
        <f t="shared" si="23"/>
        <v>1422959.0931588605</v>
      </c>
      <c r="I50" s="511">
        <f t="shared" si="9"/>
        <v>0</v>
      </c>
      <c r="J50" s="511"/>
      <c r="K50" s="525"/>
      <c r="L50" s="514">
        <f t="shared" si="24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6144946.508644674</v>
      </c>
      <c r="E51" s="522">
        <f>IF(+I14&lt;F50,I14,D51)</f>
        <v>693032.42976190476</v>
      </c>
      <c r="F51" s="523">
        <f t="shared" si="21"/>
        <v>5451914.0788827688</v>
      </c>
      <c r="G51" s="524">
        <f t="shared" si="22"/>
        <v>1345031.6874836031</v>
      </c>
      <c r="H51" s="491">
        <f t="shared" si="23"/>
        <v>1345031.6874836031</v>
      </c>
      <c r="I51" s="511">
        <f t="shared" si="9"/>
        <v>0</v>
      </c>
      <c r="J51" s="511"/>
      <c r="K51" s="525"/>
      <c r="L51" s="514">
        <f t="shared" si="24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5451914.0788827688</v>
      </c>
      <c r="E52" s="522">
        <f>IF(+I14&lt;F51,I14,D52)</f>
        <v>693032.42976190476</v>
      </c>
      <c r="F52" s="523">
        <f t="shared" si="21"/>
        <v>4758881.6491208635</v>
      </c>
      <c r="G52" s="524">
        <f t="shared" si="22"/>
        <v>1267104.2818083456</v>
      </c>
      <c r="H52" s="491">
        <f t="shared" si="23"/>
        <v>1267104.2818083456</v>
      </c>
      <c r="I52" s="511">
        <f t="shared" si="9"/>
        <v>0</v>
      </c>
      <c r="J52" s="511"/>
      <c r="K52" s="525"/>
      <c r="L52" s="514">
        <f t="shared" si="24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4758881.6491208635</v>
      </c>
      <c r="E53" s="522">
        <f>IF(+I14&lt;F52,I14,D53)</f>
        <v>693032.42976190476</v>
      </c>
      <c r="F53" s="523">
        <f t="shared" si="21"/>
        <v>4065849.2193589588</v>
      </c>
      <c r="G53" s="524">
        <f t="shared" si="22"/>
        <v>1189176.8761330885</v>
      </c>
      <c r="H53" s="491">
        <f t="shared" si="23"/>
        <v>1189176.8761330885</v>
      </c>
      <c r="I53" s="511">
        <f t="shared" si="9"/>
        <v>0</v>
      </c>
      <c r="J53" s="511"/>
      <c r="K53" s="525"/>
      <c r="L53" s="514">
        <f t="shared" si="24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4065849.2193589588</v>
      </c>
      <c r="E54" s="522">
        <f>IF(+I14&lt;F53,I14,D54)</f>
        <v>693032.42976190476</v>
      </c>
      <c r="F54" s="523">
        <f t="shared" si="21"/>
        <v>3372816.789597054</v>
      </c>
      <c r="G54" s="524">
        <f t="shared" si="22"/>
        <v>1111249.4704578312</v>
      </c>
      <c r="H54" s="491">
        <f t="shared" si="23"/>
        <v>1111249.4704578312</v>
      </c>
      <c r="I54" s="511">
        <f t="shared" si="9"/>
        <v>0</v>
      </c>
      <c r="J54" s="511"/>
      <c r="K54" s="525"/>
      <c r="L54" s="514">
        <f t="shared" si="24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3372816.789597054</v>
      </c>
      <c r="E55" s="522">
        <f>IF(+I14&lt;F54,I14,D55)</f>
        <v>693032.42976190476</v>
      </c>
      <c r="F55" s="523">
        <f t="shared" si="21"/>
        <v>2679784.3598351493</v>
      </c>
      <c r="G55" s="524">
        <f t="shared" si="22"/>
        <v>1033322.0647825737</v>
      </c>
      <c r="H55" s="491">
        <f t="shared" si="23"/>
        <v>1033322.0647825737</v>
      </c>
      <c r="I55" s="511">
        <f t="shared" si="9"/>
        <v>0</v>
      </c>
      <c r="J55" s="511"/>
      <c r="K55" s="525"/>
      <c r="L55" s="514">
        <f t="shared" si="24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2679784.3598351493</v>
      </c>
      <c r="E56" s="522">
        <f>IF(+I14&lt;F55,I14,D56)</f>
        <v>693032.42976190476</v>
      </c>
      <c r="F56" s="523">
        <f t="shared" si="21"/>
        <v>1986751.9300732445</v>
      </c>
      <c r="G56" s="524">
        <f t="shared" si="22"/>
        <v>955394.65910731652</v>
      </c>
      <c r="H56" s="491">
        <f t="shared" si="23"/>
        <v>955394.65910731652</v>
      </c>
      <c r="I56" s="511">
        <f t="shared" si="9"/>
        <v>0</v>
      </c>
      <c r="J56" s="511"/>
      <c r="K56" s="525"/>
      <c r="L56" s="514">
        <f t="shared" si="24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1986751.9300732445</v>
      </c>
      <c r="E57" s="522">
        <f>IF(+I14&lt;F56,I14,D57)</f>
        <v>693032.42976190476</v>
      </c>
      <c r="F57" s="523">
        <f t="shared" si="21"/>
        <v>1293719.5003113397</v>
      </c>
      <c r="G57" s="524">
        <f t="shared" si="22"/>
        <v>877467.25343205919</v>
      </c>
      <c r="H57" s="491">
        <f t="shared" si="23"/>
        <v>877467.25343205919</v>
      </c>
      <c r="I57" s="511">
        <f t="shared" si="9"/>
        <v>0</v>
      </c>
      <c r="J57" s="511"/>
      <c r="K57" s="525"/>
      <c r="L57" s="514">
        <f t="shared" si="24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1293719.5003113397</v>
      </c>
      <c r="E58" s="522">
        <f>IF(+I14&lt;F57,I14,D58)</f>
        <v>693032.42976190476</v>
      </c>
      <c r="F58" s="523">
        <f t="shared" si="21"/>
        <v>600687.07054943498</v>
      </c>
      <c r="G58" s="524">
        <f t="shared" si="22"/>
        <v>799539.84775680187</v>
      </c>
      <c r="H58" s="491">
        <f t="shared" si="23"/>
        <v>799539.84775680187</v>
      </c>
      <c r="I58" s="511">
        <f t="shared" si="9"/>
        <v>0</v>
      </c>
      <c r="J58" s="511"/>
      <c r="K58" s="525"/>
      <c r="L58" s="514">
        <f t="shared" si="24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600687.07054943498</v>
      </c>
      <c r="E59" s="522">
        <f>IF(+I14&lt;F58,I14,D59)</f>
        <v>600687.07054943498</v>
      </c>
      <c r="F59" s="523">
        <f t="shared" si="21"/>
        <v>0</v>
      </c>
      <c r="G59" s="524">
        <f t="shared" si="22"/>
        <v>634458.92812806915</v>
      </c>
      <c r="H59" s="491">
        <f t="shared" si="23"/>
        <v>634458.92812806915</v>
      </c>
      <c r="I59" s="511">
        <f t="shared" si="9"/>
        <v>0</v>
      </c>
      <c r="J59" s="511"/>
      <c r="K59" s="525"/>
      <c r="L59" s="514">
        <f t="shared" si="24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2"/>
        <v>0</v>
      </c>
      <c r="H60" s="491">
        <f t="shared" si="23"/>
        <v>0</v>
      </c>
      <c r="I60" s="511">
        <f t="shared" si="9"/>
        <v>0</v>
      </c>
      <c r="J60" s="511"/>
      <c r="K60" s="525"/>
      <c r="L60" s="514">
        <f t="shared" si="24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4">
        <f t="shared" si="22"/>
        <v>0</v>
      </c>
      <c r="H61" s="491">
        <f t="shared" si="23"/>
        <v>0</v>
      </c>
      <c r="I61" s="511">
        <f t="shared" si="9"/>
        <v>0</v>
      </c>
      <c r="J61" s="511"/>
      <c r="K61" s="525"/>
      <c r="L61" s="514">
        <f t="shared" si="24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4">
        <f t="shared" si="22"/>
        <v>0</v>
      </c>
      <c r="H62" s="491">
        <f t="shared" si="23"/>
        <v>0</v>
      </c>
      <c r="I62" s="511">
        <f t="shared" si="9"/>
        <v>0</v>
      </c>
      <c r="J62" s="511"/>
      <c r="K62" s="525"/>
      <c r="L62" s="514">
        <f t="shared" si="24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4">
        <f t="shared" si="22"/>
        <v>0</v>
      </c>
      <c r="H63" s="491">
        <f t="shared" si="23"/>
        <v>0</v>
      </c>
      <c r="I63" s="511">
        <f t="shared" si="9"/>
        <v>0</v>
      </c>
      <c r="J63" s="511"/>
      <c r="K63" s="525"/>
      <c r="L63" s="514">
        <f t="shared" si="24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4">
        <f t="shared" si="22"/>
        <v>0</v>
      </c>
      <c r="H64" s="491">
        <f t="shared" si="23"/>
        <v>0</v>
      </c>
      <c r="I64" s="511">
        <f t="shared" si="9"/>
        <v>0</v>
      </c>
      <c r="J64" s="511"/>
      <c r="K64" s="525"/>
      <c r="L64" s="514">
        <f t="shared" si="24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4">
        <f t="shared" si="22"/>
        <v>0</v>
      </c>
      <c r="H65" s="491">
        <f t="shared" si="23"/>
        <v>0</v>
      </c>
      <c r="I65" s="511">
        <f t="shared" si="9"/>
        <v>0</v>
      </c>
      <c r="J65" s="511"/>
      <c r="K65" s="525"/>
      <c r="L65" s="514">
        <f t="shared" si="24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4">
        <f t="shared" si="22"/>
        <v>0</v>
      </c>
      <c r="H66" s="491">
        <f t="shared" si="23"/>
        <v>0</v>
      </c>
      <c r="I66" s="511">
        <f t="shared" si="9"/>
        <v>0</v>
      </c>
      <c r="J66" s="511"/>
      <c r="K66" s="525"/>
      <c r="L66" s="514">
        <f t="shared" si="24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4">
        <f t="shared" si="22"/>
        <v>0</v>
      </c>
      <c r="H67" s="491">
        <f t="shared" si="23"/>
        <v>0</v>
      </c>
      <c r="I67" s="511">
        <f t="shared" si="9"/>
        <v>0</v>
      </c>
      <c r="J67" s="511"/>
      <c r="K67" s="525"/>
      <c r="L67" s="514">
        <f t="shared" si="24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4">
        <f t="shared" si="22"/>
        <v>0</v>
      </c>
      <c r="H68" s="491">
        <f t="shared" si="23"/>
        <v>0</v>
      </c>
      <c r="I68" s="511">
        <f t="shared" si="9"/>
        <v>0</v>
      </c>
      <c r="J68" s="511"/>
      <c r="K68" s="525"/>
      <c r="L68" s="514">
        <f t="shared" si="24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4">
        <f t="shared" si="22"/>
        <v>0</v>
      </c>
      <c r="H69" s="491">
        <f t="shared" si="23"/>
        <v>0</v>
      </c>
      <c r="I69" s="511">
        <f t="shared" si="9"/>
        <v>0</v>
      </c>
      <c r="J69" s="511"/>
      <c r="K69" s="525"/>
      <c r="L69" s="514">
        <f t="shared" si="24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4">
        <f t="shared" si="22"/>
        <v>0</v>
      </c>
      <c r="H70" s="491">
        <f t="shared" si="23"/>
        <v>0</v>
      </c>
      <c r="I70" s="511">
        <f t="shared" si="9"/>
        <v>0</v>
      </c>
      <c r="J70" s="511"/>
      <c r="K70" s="525"/>
      <c r="L70" s="514">
        <f t="shared" si="24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4">
        <f t="shared" si="22"/>
        <v>0</v>
      </c>
      <c r="H71" s="491">
        <f t="shared" si="23"/>
        <v>0</v>
      </c>
      <c r="I71" s="511">
        <f t="shared" si="9"/>
        <v>0</v>
      </c>
      <c r="J71" s="511"/>
      <c r="K71" s="525"/>
      <c r="L71" s="514">
        <f t="shared" si="24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24">
        <f t="shared" si="22"/>
        <v>0</v>
      </c>
      <c r="H72" s="491">
        <f t="shared" si="23"/>
        <v>0</v>
      </c>
      <c r="I72" s="531">
        <f t="shared" si="9"/>
        <v>0</v>
      </c>
      <c r="J72" s="511"/>
      <c r="K72" s="532"/>
      <c r="L72" s="533">
        <f t="shared" si="24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106822583.41730663</v>
      </c>
      <c r="H73" s="375">
        <f>SUM(H17:H72)</f>
        <v>106822583.41730663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3001403.5988125238</v>
      </c>
      <c r="N87" s="546">
        <f>IF(J92&lt;D11,0,VLOOKUP(J92,C17:O72,11))</f>
        <v>3001403.5988125238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3543899.788431929</v>
      </c>
      <c r="N88" s="550">
        <f>IF(J92&lt;D11,0,VLOOKUP(J92,C99:P154,7))</f>
        <v>3543899.788431929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542496.1896194052</v>
      </c>
      <c r="N89" s="555">
        <f>+N88-N87</f>
        <v>542496.1896194052</v>
      </c>
      <c r="O89" s="556">
        <f>+O88-O87</f>
        <v>0</v>
      </c>
      <c r="P89" s="269"/>
    </row>
    <row r="90" spans="1:16" ht="13.5" thickBot="1">
      <c r="C90" s="534"/>
      <c r="D90" s="646" t="s">
        <v>373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29107362.050000001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661530.95568181819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25">IF(L99&lt;&gt;0,+H99-L99,0)</f>
        <v>0</v>
      </c>
      <c r="N99" s="518"/>
      <c r="O99" s="514">
        <f t="shared" ref="O99:O105" si="26">IF(N99&lt;&gt;0,+I99-N99,0)</f>
        <v>0</v>
      </c>
      <c r="P99" s="514">
        <f t="shared" ref="P99:P105" si="27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25"/>
        <v>0</v>
      </c>
      <c r="N100" s="518"/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25"/>
        <v>0</v>
      </c>
      <c r="N101" s="518"/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25"/>
        <v>0</v>
      </c>
      <c r="N102" s="518"/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25"/>
        <v>0</v>
      </c>
      <c r="N103" s="518"/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8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25"/>
        <v>0</v>
      </c>
      <c r="N104" s="518"/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8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25"/>
        <v>0</v>
      </c>
      <c r="N105" s="518"/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8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9">IF(L106&lt;&gt;0,+H106-L106,0)</f>
        <v>0</v>
      </c>
      <c r="N106" s="518"/>
      <c r="O106" s="514">
        <f t="shared" ref="O106:O130" si="30">IF(N106&lt;&gt;0,+I106-N106,0)</f>
        <v>0</v>
      </c>
      <c r="P106" s="514">
        <f t="shared" ref="P106:P130" si="31">+O106-M106</f>
        <v>0</v>
      </c>
    </row>
    <row r="107" spans="1:16" ht="12.5">
      <c r="B107" s="195" t="str">
        <f t="shared" si="28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32">+H107</f>
        <v>3726786.1990239997</v>
      </c>
      <c r="M107" s="514">
        <f t="shared" si="29"/>
        <v>0</v>
      </c>
      <c r="N107" s="518">
        <f t="shared" ref="N107:N112" si="33">+I107</f>
        <v>3726786.1990239997</v>
      </c>
      <c r="O107" s="514">
        <f t="shared" si="30"/>
        <v>0</v>
      </c>
      <c r="P107" s="514">
        <f t="shared" si="31"/>
        <v>0</v>
      </c>
    </row>
    <row r="108" spans="1:16" ht="12.5">
      <c r="B108" s="195" t="str">
        <f t="shared" si="28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34">+I108-H108</f>
        <v>0</v>
      </c>
      <c r="K108" s="514"/>
      <c r="L108" s="518">
        <f t="shared" si="32"/>
        <v>4255984.9749657642</v>
      </c>
      <c r="M108" s="514">
        <f t="shared" ref="M108:M113" si="35">IF(L108&lt;&gt;0,+H108-L108,0)</f>
        <v>0</v>
      </c>
      <c r="N108" s="518">
        <f t="shared" si="33"/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8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34"/>
        <v>0</v>
      </c>
      <c r="K109" s="514"/>
      <c r="L109" s="518">
        <f t="shared" si="32"/>
        <v>4034442.3721004287</v>
      </c>
      <c r="M109" s="514">
        <f t="shared" si="35"/>
        <v>0</v>
      </c>
      <c r="N109" s="518">
        <f t="shared" si="33"/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8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34"/>
        <v>0</v>
      </c>
      <c r="K110" s="514"/>
      <c r="L110" s="518">
        <f t="shared" si="32"/>
        <v>3524792.5739054955</v>
      </c>
      <c r="M110" s="514">
        <f t="shared" si="35"/>
        <v>0</v>
      </c>
      <c r="N110" s="518">
        <f t="shared" si="33"/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28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34"/>
        <v>0</v>
      </c>
      <c r="K111" s="514"/>
      <c r="L111" s="518">
        <f t="shared" si="32"/>
        <v>3473860.4808152672</v>
      </c>
      <c r="M111" s="514">
        <f t="shared" si="35"/>
        <v>0</v>
      </c>
      <c r="N111" s="518">
        <f t="shared" si="33"/>
        <v>3473860.4808152672</v>
      </c>
      <c r="O111" s="514">
        <f t="shared" si="30"/>
        <v>0</v>
      </c>
      <c r="P111" s="514">
        <f t="shared" si="31"/>
        <v>0</v>
      </c>
    </row>
    <row r="112" spans="1:16" ht="12.5">
      <c r="B112" s="195" t="str">
        <f t="shared" si="28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34"/>
        <v>0</v>
      </c>
      <c r="K112" s="514"/>
      <c r="L112" s="518">
        <f t="shared" si="32"/>
        <v>3430226.8857239499</v>
      </c>
      <c r="M112" s="514">
        <f t="shared" si="35"/>
        <v>0</v>
      </c>
      <c r="N112" s="518">
        <f t="shared" si="33"/>
        <v>3430226.8857239499</v>
      </c>
      <c r="O112" s="514">
        <f t="shared" si="30"/>
        <v>0</v>
      </c>
      <c r="P112" s="514">
        <f t="shared" si="31"/>
        <v>0</v>
      </c>
    </row>
    <row r="113" spans="2:16" ht="12.5">
      <c r="B113" s="195" t="str">
        <f t="shared" si="28"/>
        <v/>
      </c>
      <c r="C113" s="507">
        <f>IF(D93="","-",+C112+1)</f>
        <v>2021</v>
      </c>
      <c r="D113" s="629">
        <v>25098281.963131219</v>
      </c>
      <c r="E113" s="630">
        <v>709935.6585365854</v>
      </c>
      <c r="F113" s="631">
        <v>24388346.304594632</v>
      </c>
      <c r="G113" s="631">
        <v>24743314.133862928</v>
      </c>
      <c r="H113" s="633">
        <v>3518653.8203164372</v>
      </c>
      <c r="I113" s="634">
        <v>3518653.8203164372</v>
      </c>
      <c r="J113" s="514">
        <f t="shared" si="34"/>
        <v>0</v>
      </c>
      <c r="K113" s="514"/>
      <c r="L113" s="518">
        <f t="shared" ref="L113" si="36">+H113</f>
        <v>3518653.8203164372</v>
      </c>
      <c r="M113" s="514">
        <f t="shared" si="35"/>
        <v>0</v>
      </c>
      <c r="N113" s="518">
        <f t="shared" ref="N113" si="37">+I113</f>
        <v>3518653.8203164372</v>
      </c>
      <c r="O113" s="514">
        <f t="shared" si="30"/>
        <v>0</v>
      </c>
      <c r="P113" s="514">
        <f t="shared" si="31"/>
        <v>0</v>
      </c>
    </row>
    <row r="114" spans="2:16" ht="12.5">
      <c r="B114" s="195" t="str">
        <f t="shared" si="28"/>
        <v/>
      </c>
      <c r="C114" s="507">
        <f>IF(D93="","-",+C113+1)</f>
        <v>2022</v>
      </c>
      <c r="D114" s="629">
        <v>24388346.304594632</v>
      </c>
      <c r="E114" s="630">
        <v>693032.42857142852</v>
      </c>
      <c r="F114" s="631">
        <v>23695313.876023203</v>
      </c>
      <c r="G114" s="631">
        <v>24041830.09030892</v>
      </c>
      <c r="H114" s="633">
        <v>3516933.9337712489</v>
      </c>
      <c r="I114" s="634">
        <v>3516933.9337712489</v>
      </c>
      <c r="J114" s="514">
        <f t="shared" si="34"/>
        <v>0</v>
      </c>
      <c r="K114" s="514"/>
      <c r="L114" s="518">
        <f t="shared" ref="L114" si="38">+H114</f>
        <v>3516933.9337712489</v>
      </c>
      <c r="M114" s="514">
        <f t="shared" ref="M114" si="39">IF(L114&lt;&gt;0,+H114-L114,0)</f>
        <v>0</v>
      </c>
      <c r="N114" s="518">
        <f t="shared" ref="N114" si="40">+I114</f>
        <v>3516933.9337712489</v>
      </c>
      <c r="O114" s="514">
        <f t="shared" ref="O114" si="41">IF(N114&lt;&gt;0,+I114-N114,0)</f>
        <v>0</v>
      </c>
      <c r="P114" s="514">
        <f t="shared" ref="P114" si="42">+O114-M114</f>
        <v>0</v>
      </c>
    </row>
    <row r="115" spans="2:16" ht="12.5">
      <c r="B115" s="195" t="str">
        <f t="shared" si="28"/>
        <v>IU</v>
      </c>
      <c r="C115" s="507">
        <f>IF(D93="","-",+C114+1)</f>
        <v>2023</v>
      </c>
      <c r="D115" s="374">
        <f>IF(F114+SUM(E$99:E114)=D$92,F114,D$92-SUM(E$99:E114))</f>
        <v>23695313.926023208</v>
      </c>
      <c r="E115" s="522">
        <f t="shared" ref="E115:E154" si="43">IF(+$J$96&lt;F114,$J$96,D115)</f>
        <v>661530.95568181819</v>
      </c>
      <c r="F115" s="523">
        <f t="shared" ref="F115:F154" si="44">+D115-E115</f>
        <v>23033782.970341388</v>
      </c>
      <c r="G115" s="523">
        <f t="shared" ref="G115:G154" si="45">+(F115+D115)/2</f>
        <v>23364548.4481823</v>
      </c>
      <c r="H115" s="526">
        <f t="shared" ref="H115:H154" si="46">+J$94*G115+E115</f>
        <v>3543899.788431929</v>
      </c>
      <c r="I115" s="577">
        <f t="shared" ref="I115:I154" si="47">+J$95*G115+E115</f>
        <v>3543899.788431929</v>
      </c>
      <c r="J115" s="514">
        <f t="shared" si="34"/>
        <v>0</v>
      </c>
      <c r="K115" s="514"/>
      <c r="L115" s="525"/>
      <c r="M115" s="514">
        <f t="shared" si="29"/>
        <v>0</v>
      </c>
      <c r="N115" s="525"/>
      <c r="O115" s="514">
        <f t="shared" si="30"/>
        <v>0</v>
      </c>
      <c r="P115" s="514">
        <f t="shared" si="31"/>
        <v>0</v>
      </c>
    </row>
    <row r="116" spans="2:16" ht="12.5">
      <c r="B116" s="195" t="str">
        <f t="shared" si="28"/>
        <v/>
      </c>
      <c r="C116" s="507">
        <f>IF(D93="","-",+C115+1)</f>
        <v>2024</v>
      </c>
      <c r="D116" s="374">
        <f>IF(F115+SUM(E$99:E115)=D$92,F115,D$92-SUM(E$99:E115))</f>
        <v>23033782.970341388</v>
      </c>
      <c r="E116" s="522">
        <f t="shared" si="43"/>
        <v>661530.95568181819</v>
      </c>
      <c r="F116" s="523">
        <f t="shared" si="44"/>
        <v>22372252.014659569</v>
      </c>
      <c r="G116" s="523">
        <f t="shared" si="45"/>
        <v>22703017.492500477</v>
      </c>
      <c r="H116" s="526">
        <f t="shared" si="46"/>
        <v>3462289.9848962212</v>
      </c>
      <c r="I116" s="577">
        <f t="shared" si="47"/>
        <v>3462289.9848962212</v>
      </c>
      <c r="J116" s="514">
        <f t="shared" si="34"/>
        <v>0</v>
      </c>
      <c r="K116" s="514"/>
      <c r="L116" s="525"/>
      <c r="M116" s="514">
        <f t="shared" si="29"/>
        <v>0</v>
      </c>
      <c r="N116" s="525"/>
      <c r="O116" s="514">
        <f t="shared" si="30"/>
        <v>0</v>
      </c>
      <c r="P116" s="514">
        <f t="shared" si="31"/>
        <v>0</v>
      </c>
    </row>
    <row r="117" spans="2:16" ht="12.5">
      <c r="B117" s="195" t="str">
        <f t="shared" si="28"/>
        <v/>
      </c>
      <c r="C117" s="507">
        <f>IF(D93="","-",+C116+1)</f>
        <v>2025</v>
      </c>
      <c r="D117" s="374">
        <f>IF(F116+SUM(E$99:E116)=D$92,F116,D$92-SUM(E$99:E116))</f>
        <v>22372252.014659569</v>
      </c>
      <c r="E117" s="522">
        <f t="shared" si="43"/>
        <v>661530.95568181819</v>
      </c>
      <c r="F117" s="523">
        <f t="shared" si="44"/>
        <v>21710721.058977749</v>
      </c>
      <c r="G117" s="523">
        <f t="shared" si="45"/>
        <v>22041486.536818661</v>
      </c>
      <c r="H117" s="526">
        <f t="shared" si="46"/>
        <v>3380680.1813605144</v>
      </c>
      <c r="I117" s="577">
        <f t="shared" si="47"/>
        <v>3380680.1813605144</v>
      </c>
      <c r="J117" s="514">
        <f t="shared" si="34"/>
        <v>0</v>
      </c>
      <c r="K117" s="514"/>
      <c r="L117" s="525"/>
      <c r="M117" s="514">
        <f t="shared" si="29"/>
        <v>0</v>
      </c>
      <c r="N117" s="525"/>
      <c r="O117" s="514">
        <f t="shared" si="30"/>
        <v>0</v>
      </c>
      <c r="P117" s="514">
        <f t="shared" si="31"/>
        <v>0</v>
      </c>
    </row>
    <row r="118" spans="2:16" ht="12.5">
      <c r="B118" s="195" t="str">
        <f t="shared" si="28"/>
        <v/>
      </c>
      <c r="C118" s="507">
        <f>IF(D93="","-",+C117+1)</f>
        <v>2026</v>
      </c>
      <c r="D118" s="374">
        <f>IF(F117+SUM(E$99:E117)=D$92,F117,D$92-SUM(E$99:E117))</f>
        <v>21710721.058977749</v>
      </c>
      <c r="E118" s="522">
        <f t="shared" si="43"/>
        <v>661530.95568181819</v>
      </c>
      <c r="F118" s="523">
        <f t="shared" si="44"/>
        <v>21049190.10329593</v>
      </c>
      <c r="G118" s="523">
        <f t="shared" si="45"/>
        <v>21379955.581136838</v>
      </c>
      <c r="H118" s="526">
        <f t="shared" si="46"/>
        <v>3299070.3778248066</v>
      </c>
      <c r="I118" s="577">
        <f t="shared" si="47"/>
        <v>3299070.3778248066</v>
      </c>
      <c r="J118" s="514">
        <f t="shared" si="34"/>
        <v>0</v>
      </c>
      <c r="K118" s="514"/>
      <c r="L118" s="525"/>
      <c r="M118" s="514">
        <f t="shared" si="29"/>
        <v>0</v>
      </c>
      <c r="N118" s="525"/>
      <c r="O118" s="514">
        <f t="shared" si="30"/>
        <v>0</v>
      </c>
      <c r="P118" s="514">
        <f t="shared" si="31"/>
        <v>0</v>
      </c>
    </row>
    <row r="119" spans="2:16" ht="12.5">
      <c r="B119" s="195" t="str">
        <f t="shared" si="28"/>
        <v/>
      </c>
      <c r="C119" s="507">
        <f>IF(D93="","-",+C118+1)</f>
        <v>2027</v>
      </c>
      <c r="D119" s="374">
        <f>IF(F118+SUM(E$99:E118)=D$92,F118,D$92-SUM(E$99:E118))</f>
        <v>21049190.10329593</v>
      </c>
      <c r="E119" s="522">
        <f t="shared" si="43"/>
        <v>661530.95568181819</v>
      </c>
      <c r="F119" s="523">
        <f t="shared" si="44"/>
        <v>20387659.14761411</v>
      </c>
      <c r="G119" s="523">
        <f t="shared" si="45"/>
        <v>20718424.625455022</v>
      </c>
      <c r="H119" s="526">
        <f t="shared" si="46"/>
        <v>3217460.5742890998</v>
      </c>
      <c r="I119" s="577">
        <f t="shared" si="47"/>
        <v>3217460.5742890998</v>
      </c>
      <c r="J119" s="514">
        <f t="shared" si="34"/>
        <v>0</v>
      </c>
      <c r="K119" s="514"/>
      <c r="L119" s="525"/>
      <c r="M119" s="514">
        <f t="shared" si="29"/>
        <v>0</v>
      </c>
      <c r="N119" s="525"/>
      <c r="O119" s="514">
        <f t="shared" si="30"/>
        <v>0</v>
      </c>
      <c r="P119" s="514">
        <f t="shared" si="31"/>
        <v>0</v>
      </c>
    </row>
    <row r="120" spans="2:16" ht="12.5">
      <c r="B120" s="195" t="str">
        <f t="shared" si="28"/>
        <v/>
      </c>
      <c r="C120" s="507">
        <f>IF(D93="","-",+C119+1)</f>
        <v>2028</v>
      </c>
      <c r="D120" s="374">
        <f>IF(F119+SUM(E$99:E119)=D$92,F119,D$92-SUM(E$99:E119))</f>
        <v>20387659.14761411</v>
      </c>
      <c r="E120" s="522">
        <f t="shared" si="43"/>
        <v>661530.95568181819</v>
      </c>
      <c r="F120" s="523">
        <f t="shared" si="44"/>
        <v>19726128.191932291</v>
      </c>
      <c r="G120" s="523">
        <f t="shared" si="45"/>
        <v>20056893.669773199</v>
      </c>
      <c r="H120" s="526">
        <f t="shared" si="46"/>
        <v>3135850.770753392</v>
      </c>
      <c r="I120" s="577">
        <f t="shared" si="47"/>
        <v>3135850.770753392</v>
      </c>
      <c r="J120" s="514">
        <f t="shared" si="34"/>
        <v>0</v>
      </c>
      <c r="K120" s="514"/>
      <c r="L120" s="525"/>
      <c r="M120" s="514">
        <f t="shared" si="29"/>
        <v>0</v>
      </c>
      <c r="N120" s="525"/>
      <c r="O120" s="514">
        <f t="shared" si="30"/>
        <v>0</v>
      </c>
      <c r="P120" s="514">
        <f t="shared" si="31"/>
        <v>0</v>
      </c>
    </row>
    <row r="121" spans="2:16" ht="12.5">
      <c r="B121" s="195" t="str">
        <f t="shared" si="28"/>
        <v/>
      </c>
      <c r="C121" s="507">
        <f>IF(D93="","-",+C120+1)</f>
        <v>2029</v>
      </c>
      <c r="D121" s="374">
        <f>IF(F120+SUM(E$99:E120)=D$92,F120,D$92-SUM(E$99:E120))</f>
        <v>19726128.191932291</v>
      </c>
      <c r="E121" s="522">
        <f t="shared" si="43"/>
        <v>661530.95568181819</v>
      </c>
      <c r="F121" s="523">
        <f t="shared" si="44"/>
        <v>19064597.236250471</v>
      </c>
      <c r="G121" s="523">
        <f t="shared" si="45"/>
        <v>19395362.714091383</v>
      </c>
      <c r="H121" s="526">
        <f t="shared" si="46"/>
        <v>3054240.9672176852</v>
      </c>
      <c r="I121" s="577">
        <f t="shared" si="47"/>
        <v>3054240.9672176852</v>
      </c>
      <c r="J121" s="514">
        <f t="shared" si="34"/>
        <v>0</v>
      </c>
      <c r="K121" s="514"/>
      <c r="L121" s="525"/>
      <c r="M121" s="514">
        <f t="shared" si="29"/>
        <v>0</v>
      </c>
      <c r="N121" s="525"/>
      <c r="O121" s="514">
        <f t="shared" si="30"/>
        <v>0</v>
      </c>
      <c r="P121" s="514">
        <f t="shared" si="31"/>
        <v>0</v>
      </c>
    </row>
    <row r="122" spans="2:16" ht="12.5">
      <c r="B122" s="195" t="str">
        <f t="shared" si="28"/>
        <v/>
      </c>
      <c r="C122" s="507">
        <f>IF(D93="","-",+C121+1)</f>
        <v>2030</v>
      </c>
      <c r="D122" s="374">
        <f>IF(F121+SUM(E$99:E121)=D$92,F121,D$92-SUM(E$99:E121))</f>
        <v>19064597.236250471</v>
      </c>
      <c r="E122" s="522">
        <f t="shared" si="43"/>
        <v>661530.95568181819</v>
      </c>
      <c r="F122" s="523">
        <f t="shared" si="44"/>
        <v>18403066.280568652</v>
      </c>
      <c r="G122" s="523">
        <f t="shared" si="45"/>
        <v>18733831.75840956</v>
      </c>
      <c r="H122" s="526">
        <f t="shared" si="46"/>
        <v>2972631.1636819779</v>
      </c>
      <c r="I122" s="577">
        <f t="shared" si="47"/>
        <v>2972631.1636819779</v>
      </c>
      <c r="J122" s="514">
        <f t="shared" si="34"/>
        <v>0</v>
      </c>
      <c r="K122" s="514"/>
      <c r="L122" s="525"/>
      <c r="M122" s="514">
        <f t="shared" si="29"/>
        <v>0</v>
      </c>
      <c r="N122" s="525"/>
      <c r="O122" s="514">
        <f t="shared" si="30"/>
        <v>0</v>
      </c>
      <c r="P122" s="514">
        <f t="shared" si="31"/>
        <v>0</v>
      </c>
    </row>
    <row r="123" spans="2:16" ht="12.5">
      <c r="B123" s="195" t="str">
        <f t="shared" si="28"/>
        <v/>
      </c>
      <c r="C123" s="507">
        <f>IF(D93="","-",+C122+1)</f>
        <v>2031</v>
      </c>
      <c r="D123" s="374">
        <f>IF(F122+SUM(E$99:E122)=D$92,F122,D$92-SUM(E$99:E122))</f>
        <v>18403066.280568652</v>
      </c>
      <c r="E123" s="522">
        <f t="shared" si="43"/>
        <v>661530.95568181819</v>
      </c>
      <c r="F123" s="523">
        <f t="shared" si="44"/>
        <v>17741535.324886832</v>
      </c>
      <c r="G123" s="523">
        <f t="shared" si="45"/>
        <v>18072300.802727744</v>
      </c>
      <c r="H123" s="526">
        <f t="shared" si="46"/>
        <v>2891021.3601462711</v>
      </c>
      <c r="I123" s="577">
        <f t="shared" si="47"/>
        <v>2891021.3601462711</v>
      </c>
      <c r="J123" s="514">
        <f t="shared" si="34"/>
        <v>0</v>
      </c>
      <c r="K123" s="514"/>
      <c r="L123" s="525"/>
      <c r="M123" s="514">
        <f t="shared" si="29"/>
        <v>0</v>
      </c>
      <c r="N123" s="525"/>
      <c r="O123" s="514">
        <f t="shared" si="30"/>
        <v>0</v>
      </c>
      <c r="P123" s="514">
        <f t="shared" si="31"/>
        <v>0</v>
      </c>
    </row>
    <row r="124" spans="2:16" ht="12.5">
      <c r="B124" s="195" t="str">
        <f t="shared" si="28"/>
        <v/>
      </c>
      <c r="C124" s="507">
        <f>IF(D93="","-",+C123+1)</f>
        <v>2032</v>
      </c>
      <c r="D124" s="374">
        <f>IF(F123+SUM(E$99:E123)=D$92,F123,D$92-SUM(E$99:E123))</f>
        <v>17741535.324886832</v>
      </c>
      <c r="E124" s="522">
        <f t="shared" si="43"/>
        <v>661530.95568181819</v>
      </c>
      <c r="F124" s="523">
        <f t="shared" si="44"/>
        <v>17080004.369205013</v>
      </c>
      <c r="G124" s="523">
        <f t="shared" si="45"/>
        <v>17410769.847045921</v>
      </c>
      <c r="H124" s="526">
        <f t="shared" si="46"/>
        <v>2809411.5566105633</v>
      </c>
      <c r="I124" s="577">
        <f t="shared" si="47"/>
        <v>2809411.5566105633</v>
      </c>
      <c r="J124" s="514">
        <f t="shared" si="34"/>
        <v>0</v>
      </c>
      <c r="K124" s="514"/>
      <c r="L124" s="525"/>
      <c r="M124" s="514">
        <f t="shared" si="29"/>
        <v>0</v>
      </c>
      <c r="N124" s="525"/>
      <c r="O124" s="514">
        <f t="shared" si="30"/>
        <v>0</v>
      </c>
      <c r="P124" s="514">
        <f t="shared" si="31"/>
        <v>0</v>
      </c>
    </row>
    <row r="125" spans="2:16" ht="12.5">
      <c r="B125" s="195" t="str">
        <f t="shared" si="28"/>
        <v/>
      </c>
      <c r="C125" s="507">
        <f>IF(D93="","-",+C124+1)</f>
        <v>2033</v>
      </c>
      <c r="D125" s="374">
        <f>IF(F124+SUM(E$99:E124)=D$92,F124,D$92-SUM(E$99:E124))</f>
        <v>17080004.369205013</v>
      </c>
      <c r="E125" s="522">
        <f t="shared" si="43"/>
        <v>661530.95568181819</v>
      </c>
      <c r="F125" s="523">
        <f t="shared" si="44"/>
        <v>16418473.413523195</v>
      </c>
      <c r="G125" s="523">
        <f t="shared" si="45"/>
        <v>16749238.891364105</v>
      </c>
      <c r="H125" s="526">
        <f t="shared" si="46"/>
        <v>2727801.7530748565</v>
      </c>
      <c r="I125" s="577">
        <f t="shared" si="47"/>
        <v>2727801.7530748565</v>
      </c>
      <c r="J125" s="514">
        <f t="shared" si="34"/>
        <v>0</v>
      </c>
      <c r="K125" s="514"/>
      <c r="L125" s="525"/>
      <c r="M125" s="514">
        <f t="shared" si="29"/>
        <v>0</v>
      </c>
      <c r="N125" s="525"/>
      <c r="O125" s="514">
        <f t="shared" si="30"/>
        <v>0</v>
      </c>
      <c r="P125" s="514">
        <f t="shared" si="31"/>
        <v>0</v>
      </c>
    </row>
    <row r="126" spans="2:16" ht="12.5">
      <c r="B126" s="195" t="str">
        <f t="shared" si="28"/>
        <v/>
      </c>
      <c r="C126" s="507">
        <f>IF(D93="","-",+C125+1)</f>
        <v>2034</v>
      </c>
      <c r="D126" s="374">
        <f>IF(F125+SUM(E$99:E125)=D$92,F125,D$92-SUM(E$99:E125))</f>
        <v>16418473.413523195</v>
      </c>
      <c r="E126" s="522">
        <f t="shared" si="43"/>
        <v>661530.95568181819</v>
      </c>
      <c r="F126" s="523">
        <f t="shared" si="44"/>
        <v>15756942.457841378</v>
      </c>
      <c r="G126" s="523">
        <f t="shared" si="45"/>
        <v>16087707.935682286</v>
      </c>
      <c r="H126" s="526">
        <f t="shared" si="46"/>
        <v>2646191.9495391492</v>
      </c>
      <c r="I126" s="577">
        <f t="shared" si="47"/>
        <v>2646191.9495391492</v>
      </c>
      <c r="J126" s="514">
        <f t="shared" si="34"/>
        <v>0</v>
      </c>
      <c r="K126" s="514"/>
      <c r="L126" s="525"/>
      <c r="M126" s="514">
        <f t="shared" si="29"/>
        <v>0</v>
      </c>
      <c r="N126" s="525"/>
      <c r="O126" s="514">
        <f t="shared" si="30"/>
        <v>0</v>
      </c>
      <c r="P126" s="514">
        <f t="shared" si="31"/>
        <v>0</v>
      </c>
    </row>
    <row r="127" spans="2:16" ht="12.5">
      <c r="B127" s="195" t="str">
        <f t="shared" si="28"/>
        <v/>
      </c>
      <c r="C127" s="507">
        <f>IF(D93="","-",+C126+1)</f>
        <v>2035</v>
      </c>
      <c r="D127" s="374">
        <f>IF(F126+SUM(E$99:E126)=D$92,F126,D$92-SUM(E$99:E126))</f>
        <v>15756942.457841378</v>
      </c>
      <c r="E127" s="522">
        <f t="shared" si="43"/>
        <v>661530.95568181819</v>
      </c>
      <c r="F127" s="523">
        <f t="shared" si="44"/>
        <v>15095411.50215956</v>
      </c>
      <c r="G127" s="523">
        <f t="shared" si="45"/>
        <v>15426176.98000047</v>
      </c>
      <c r="H127" s="526">
        <f t="shared" si="46"/>
        <v>2564582.1460034424</v>
      </c>
      <c r="I127" s="577">
        <f t="shared" si="47"/>
        <v>2564582.1460034424</v>
      </c>
      <c r="J127" s="514">
        <f t="shared" si="34"/>
        <v>0</v>
      </c>
      <c r="K127" s="514"/>
      <c r="L127" s="525"/>
      <c r="M127" s="514">
        <f t="shared" si="29"/>
        <v>0</v>
      </c>
      <c r="N127" s="525"/>
      <c r="O127" s="514">
        <f t="shared" si="30"/>
        <v>0</v>
      </c>
      <c r="P127" s="514">
        <f t="shared" si="31"/>
        <v>0</v>
      </c>
    </row>
    <row r="128" spans="2:16" ht="12.5">
      <c r="B128" s="195" t="str">
        <f t="shared" si="28"/>
        <v/>
      </c>
      <c r="C128" s="507">
        <f>IF(D93="","-",+C127+1)</f>
        <v>2036</v>
      </c>
      <c r="D128" s="374">
        <f>IF(F127+SUM(E$99:E127)=D$92,F127,D$92-SUM(E$99:E127))</f>
        <v>15095411.50215956</v>
      </c>
      <c r="E128" s="522">
        <f t="shared" si="43"/>
        <v>661530.95568181819</v>
      </c>
      <c r="F128" s="523">
        <f t="shared" si="44"/>
        <v>14433880.546477742</v>
      </c>
      <c r="G128" s="523">
        <f t="shared" si="45"/>
        <v>14764646.02431865</v>
      </c>
      <c r="H128" s="526">
        <f t="shared" si="46"/>
        <v>2482972.3424677351</v>
      </c>
      <c r="I128" s="577">
        <f t="shared" si="47"/>
        <v>2482972.3424677351</v>
      </c>
      <c r="J128" s="514">
        <f t="shared" si="34"/>
        <v>0</v>
      </c>
      <c r="K128" s="514"/>
      <c r="L128" s="525"/>
      <c r="M128" s="514">
        <f t="shared" si="29"/>
        <v>0</v>
      </c>
      <c r="N128" s="525"/>
      <c r="O128" s="514">
        <f t="shared" si="30"/>
        <v>0</v>
      </c>
      <c r="P128" s="514">
        <f t="shared" si="31"/>
        <v>0</v>
      </c>
    </row>
    <row r="129" spans="2:16" ht="12.5">
      <c r="B129" s="195" t="str">
        <f t="shared" si="28"/>
        <v/>
      </c>
      <c r="C129" s="507">
        <f>IF(D93="","-",+C128+1)</f>
        <v>2037</v>
      </c>
      <c r="D129" s="374">
        <f>IF(F128+SUM(E$99:E128)=D$92,F128,D$92-SUM(E$99:E128))</f>
        <v>14433880.546477742</v>
      </c>
      <c r="E129" s="522">
        <f t="shared" si="43"/>
        <v>661530.95568181819</v>
      </c>
      <c r="F129" s="523">
        <f t="shared" si="44"/>
        <v>13772349.590795925</v>
      </c>
      <c r="G129" s="523">
        <f t="shared" si="45"/>
        <v>14103115.068636835</v>
      </c>
      <c r="H129" s="526">
        <f t="shared" si="46"/>
        <v>2401362.5389320282</v>
      </c>
      <c r="I129" s="577">
        <f t="shared" si="47"/>
        <v>2401362.5389320282</v>
      </c>
      <c r="J129" s="514">
        <f t="shared" si="34"/>
        <v>0</v>
      </c>
      <c r="K129" s="514"/>
      <c r="L129" s="525"/>
      <c r="M129" s="514">
        <f t="shared" si="29"/>
        <v>0</v>
      </c>
      <c r="N129" s="525"/>
      <c r="O129" s="514">
        <f t="shared" si="30"/>
        <v>0</v>
      </c>
      <c r="P129" s="514">
        <f t="shared" si="31"/>
        <v>0</v>
      </c>
    </row>
    <row r="130" spans="2:16" ht="12.5">
      <c r="B130" s="195" t="str">
        <f t="shared" si="28"/>
        <v/>
      </c>
      <c r="C130" s="507">
        <f>IF(D93="","-",+C129+1)</f>
        <v>2038</v>
      </c>
      <c r="D130" s="374">
        <f>IF(F129+SUM(E$99:E129)=D$92,F129,D$92-SUM(E$99:E129))</f>
        <v>13772349.590795925</v>
      </c>
      <c r="E130" s="522">
        <f t="shared" si="43"/>
        <v>661530.95568181819</v>
      </c>
      <c r="F130" s="523">
        <f t="shared" si="44"/>
        <v>13110818.635114107</v>
      </c>
      <c r="G130" s="523">
        <f t="shared" si="45"/>
        <v>13441584.112955015</v>
      </c>
      <c r="H130" s="526">
        <f t="shared" si="46"/>
        <v>2319752.7353963209</v>
      </c>
      <c r="I130" s="577">
        <f t="shared" si="47"/>
        <v>2319752.7353963209</v>
      </c>
      <c r="J130" s="514">
        <f t="shared" si="34"/>
        <v>0</v>
      </c>
      <c r="K130" s="514"/>
      <c r="L130" s="525"/>
      <c r="M130" s="514">
        <f t="shared" si="29"/>
        <v>0</v>
      </c>
      <c r="N130" s="525"/>
      <c r="O130" s="514">
        <f t="shared" si="30"/>
        <v>0</v>
      </c>
      <c r="P130" s="514">
        <f t="shared" si="31"/>
        <v>0</v>
      </c>
    </row>
    <row r="131" spans="2:16" ht="12.5">
      <c r="B131" s="195" t="str">
        <f t="shared" si="28"/>
        <v/>
      </c>
      <c r="C131" s="507">
        <f>IF(D93="","-",+C130+1)</f>
        <v>2039</v>
      </c>
      <c r="D131" s="374">
        <f>IF(F130+SUM(E$99:E130)=D$92,F130,D$92-SUM(E$99:E130))</f>
        <v>13110818.635114107</v>
      </c>
      <c r="E131" s="522">
        <f t="shared" si="43"/>
        <v>661530.95568181819</v>
      </c>
      <c r="F131" s="523">
        <f t="shared" si="44"/>
        <v>12449287.67943229</v>
      </c>
      <c r="G131" s="523">
        <f t="shared" si="45"/>
        <v>12780053.157273199</v>
      </c>
      <c r="H131" s="526">
        <f t="shared" si="46"/>
        <v>2238142.9318606146</v>
      </c>
      <c r="I131" s="577">
        <f t="shared" si="47"/>
        <v>2238142.9318606146</v>
      </c>
      <c r="J131" s="514">
        <f t="shared" si="34"/>
        <v>0</v>
      </c>
      <c r="K131" s="514"/>
      <c r="L131" s="525"/>
      <c r="M131" s="514">
        <f t="shared" ref="M131:M154" si="48">IF(L541&lt;&gt;0,+H541-L541,0)</f>
        <v>0</v>
      </c>
      <c r="N131" s="525"/>
      <c r="O131" s="514">
        <f t="shared" ref="O131:O154" si="49">IF(N541&lt;&gt;0,+I541-N541,0)</f>
        <v>0</v>
      </c>
      <c r="P131" s="514">
        <f t="shared" ref="P131:P154" si="50">+O541-M541</f>
        <v>0</v>
      </c>
    </row>
    <row r="132" spans="2:16" ht="12.5">
      <c r="B132" s="195" t="str">
        <f t="shared" si="28"/>
        <v/>
      </c>
      <c r="C132" s="507">
        <f>IF(D93="","-",+C131+1)</f>
        <v>2040</v>
      </c>
      <c r="D132" s="374">
        <f>IF(F131+SUM(E$99:E131)=D$92,F131,D$92-SUM(E$99:E131))</f>
        <v>12449287.67943229</v>
      </c>
      <c r="E132" s="522">
        <f t="shared" si="43"/>
        <v>661530.95568181819</v>
      </c>
      <c r="F132" s="523">
        <f t="shared" si="44"/>
        <v>11787756.723750472</v>
      </c>
      <c r="G132" s="523">
        <f t="shared" si="45"/>
        <v>12118522.20159138</v>
      </c>
      <c r="H132" s="526">
        <f t="shared" si="46"/>
        <v>2156533.1283249073</v>
      </c>
      <c r="I132" s="577">
        <f t="shared" si="47"/>
        <v>2156533.1283249073</v>
      </c>
      <c r="J132" s="514">
        <f t="shared" si="34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</row>
    <row r="133" spans="2:16" ht="12.5">
      <c r="B133" s="195" t="str">
        <f t="shared" si="28"/>
        <v/>
      </c>
      <c r="C133" s="507">
        <f>IF(D93="","-",+C132+1)</f>
        <v>2041</v>
      </c>
      <c r="D133" s="374">
        <f>IF(F132+SUM(E$99:E132)=D$92,F132,D$92-SUM(E$99:E132))</f>
        <v>11787756.723750472</v>
      </c>
      <c r="E133" s="522">
        <f t="shared" si="43"/>
        <v>661530.95568181819</v>
      </c>
      <c r="F133" s="523">
        <f t="shared" si="44"/>
        <v>11126225.768068654</v>
      </c>
      <c r="G133" s="523">
        <f t="shared" si="45"/>
        <v>11456991.245909564</v>
      </c>
      <c r="H133" s="526">
        <f t="shared" si="46"/>
        <v>2074923.3247892004</v>
      </c>
      <c r="I133" s="577">
        <f t="shared" si="47"/>
        <v>2074923.3247892004</v>
      </c>
      <c r="J133" s="514">
        <f t="shared" si="34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</row>
    <row r="134" spans="2:16" ht="12.5">
      <c r="B134" s="195" t="str">
        <f t="shared" si="28"/>
        <v/>
      </c>
      <c r="C134" s="507">
        <f>IF(D93="","-",+C133+1)</f>
        <v>2042</v>
      </c>
      <c r="D134" s="374">
        <f>IF(F133+SUM(E$99:E133)=D$92,F133,D$92-SUM(E$99:E133))</f>
        <v>11126225.768068654</v>
      </c>
      <c r="E134" s="522">
        <f t="shared" si="43"/>
        <v>661530.95568181819</v>
      </c>
      <c r="F134" s="523">
        <f t="shared" si="44"/>
        <v>10464694.812386837</v>
      </c>
      <c r="G134" s="523">
        <f t="shared" si="45"/>
        <v>10795460.290227745</v>
      </c>
      <c r="H134" s="526">
        <f t="shared" si="46"/>
        <v>1993313.5212534931</v>
      </c>
      <c r="I134" s="577">
        <f t="shared" si="47"/>
        <v>1993313.5212534931</v>
      </c>
      <c r="J134" s="514">
        <f t="shared" si="34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</row>
    <row r="135" spans="2:16" ht="12.5">
      <c r="B135" s="195" t="str">
        <f t="shared" si="28"/>
        <v/>
      </c>
      <c r="C135" s="507">
        <f>IF(D93="","-",+C134+1)</f>
        <v>2043</v>
      </c>
      <c r="D135" s="374">
        <f>IF(F134+SUM(E$99:E134)=D$92,F134,D$92-SUM(E$99:E134))</f>
        <v>10464694.812386837</v>
      </c>
      <c r="E135" s="522">
        <f t="shared" si="43"/>
        <v>661530.95568181819</v>
      </c>
      <c r="F135" s="523">
        <f t="shared" si="44"/>
        <v>9803163.8567050193</v>
      </c>
      <c r="G135" s="523">
        <f t="shared" si="45"/>
        <v>10133929.334545929</v>
      </c>
      <c r="H135" s="526">
        <f t="shared" si="46"/>
        <v>1911703.7177177863</v>
      </c>
      <c r="I135" s="577">
        <f t="shared" si="47"/>
        <v>1911703.7177177863</v>
      </c>
      <c r="J135" s="514">
        <f t="shared" si="34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</row>
    <row r="136" spans="2:16" ht="12.5">
      <c r="B136" s="195" t="str">
        <f t="shared" si="28"/>
        <v/>
      </c>
      <c r="C136" s="507">
        <f>IF(D93="","-",+C135+1)</f>
        <v>2044</v>
      </c>
      <c r="D136" s="374">
        <f>IF(F135+SUM(E$99:E135)=D$92,F135,D$92-SUM(E$99:E135))</f>
        <v>9803163.8567050193</v>
      </c>
      <c r="E136" s="522">
        <f t="shared" si="43"/>
        <v>661530.95568181819</v>
      </c>
      <c r="F136" s="523">
        <f t="shared" si="44"/>
        <v>9141632.9010232016</v>
      </c>
      <c r="G136" s="523">
        <f t="shared" si="45"/>
        <v>9472398.3788641095</v>
      </c>
      <c r="H136" s="526">
        <f t="shared" si="46"/>
        <v>1830093.914182079</v>
      </c>
      <c r="I136" s="577">
        <f t="shared" si="47"/>
        <v>1830093.914182079</v>
      </c>
      <c r="J136" s="514">
        <f t="shared" si="34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</row>
    <row r="137" spans="2:16" ht="12.5">
      <c r="B137" s="195" t="str">
        <f t="shared" si="28"/>
        <v/>
      </c>
      <c r="C137" s="507">
        <f>IF(D93="","-",+C136+1)</f>
        <v>2045</v>
      </c>
      <c r="D137" s="374">
        <f>IF(F136+SUM(E$99:E136)=D$92,F136,D$92-SUM(E$99:E136))</f>
        <v>9141632.9010232016</v>
      </c>
      <c r="E137" s="522">
        <f t="shared" si="43"/>
        <v>661530.95568181819</v>
      </c>
      <c r="F137" s="523">
        <f t="shared" si="44"/>
        <v>8480101.945341384</v>
      </c>
      <c r="G137" s="523">
        <f t="shared" si="45"/>
        <v>8810867.4231822938</v>
      </c>
      <c r="H137" s="526">
        <f t="shared" si="46"/>
        <v>1748484.1106463722</v>
      </c>
      <c r="I137" s="577">
        <f t="shared" si="47"/>
        <v>1748484.1106463722</v>
      </c>
      <c r="J137" s="514">
        <f t="shared" si="34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</row>
    <row r="138" spans="2:16" ht="12.5">
      <c r="B138" s="195" t="str">
        <f t="shared" si="28"/>
        <v/>
      </c>
      <c r="C138" s="507">
        <f>IF(D93="","-",+C137+1)</f>
        <v>2046</v>
      </c>
      <c r="D138" s="374">
        <f>IF(F137+SUM(E$99:E137)=D$92,F137,D$92-SUM(E$99:E137))</f>
        <v>8480101.945341384</v>
      </c>
      <c r="E138" s="522">
        <f t="shared" si="43"/>
        <v>661530.95568181819</v>
      </c>
      <c r="F138" s="523">
        <f t="shared" si="44"/>
        <v>7818570.9896595655</v>
      </c>
      <c r="G138" s="523">
        <f t="shared" si="45"/>
        <v>8149336.4675004743</v>
      </c>
      <c r="H138" s="526">
        <f t="shared" si="46"/>
        <v>1666874.3071106649</v>
      </c>
      <c r="I138" s="577">
        <f t="shared" si="47"/>
        <v>1666874.3071106649</v>
      </c>
      <c r="J138" s="514">
        <f t="shared" si="34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</row>
    <row r="139" spans="2:16" ht="12.5">
      <c r="B139" s="195" t="str">
        <f t="shared" si="28"/>
        <v/>
      </c>
      <c r="C139" s="507">
        <f>IF(D93="","-",+C138+1)</f>
        <v>2047</v>
      </c>
      <c r="D139" s="374">
        <f>IF(F138+SUM(E$99:E138)=D$92,F138,D$92-SUM(E$99:E138))</f>
        <v>7818570.9896595655</v>
      </c>
      <c r="E139" s="522">
        <f t="shared" si="43"/>
        <v>661530.95568181819</v>
      </c>
      <c r="F139" s="523">
        <f t="shared" si="44"/>
        <v>7157040.033977747</v>
      </c>
      <c r="G139" s="523">
        <f t="shared" si="45"/>
        <v>7487805.5118186567</v>
      </c>
      <c r="H139" s="526">
        <f t="shared" si="46"/>
        <v>1585264.5035749581</v>
      </c>
      <c r="I139" s="577">
        <f t="shared" si="47"/>
        <v>1585264.5035749581</v>
      </c>
      <c r="J139" s="514">
        <f t="shared" si="34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</row>
    <row r="140" spans="2:16" ht="12.5">
      <c r="B140" s="195" t="str">
        <f t="shared" si="28"/>
        <v/>
      </c>
      <c r="C140" s="507">
        <f>IF(D93="","-",+C139+1)</f>
        <v>2048</v>
      </c>
      <c r="D140" s="374">
        <f>IF(F139+SUM(E$99:E139)=D$92,F139,D$92-SUM(E$99:E139))</f>
        <v>7157040.033977747</v>
      </c>
      <c r="E140" s="522">
        <f t="shared" si="43"/>
        <v>661530.95568181819</v>
      </c>
      <c r="F140" s="523">
        <f t="shared" si="44"/>
        <v>6495509.0782959284</v>
      </c>
      <c r="G140" s="523">
        <f t="shared" si="45"/>
        <v>6826274.5561368372</v>
      </c>
      <c r="H140" s="526">
        <f t="shared" si="46"/>
        <v>1503654.7000392508</v>
      </c>
      <c r="I140" s="577">
        <f t="shared" si="47"/>
        <v>1503654.7000392508</v>
      </c>
      <c r="J140" s="514">
        <f t="shared" si="34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</row>
    <row r="141" spans="2:16" ht="12.5">
      <c r="B141" s="195" t="str">
        <f t="shared" si="28"/>
        <v/>
      </c>
      <c r="C141" s="507">
        <f>IF(D93="","-",+C140+1)</f>
        <v>2049</v>
      </c>
      <c r="D141" s="374">
        <f>IF(F140+SUM(E$99:E140)=D$92,F140,D$92-SUM(E$99:E140))</f>
        <v>6495509.0782959284</v>
      </c>
      <c r="E141" s="522">
        <f t="shared" si="43"/>
        <v>661530.95568181819</v>
      </c>
      <c r="F141" s="523">
        <f t="shared" si="44"/>
        <v>5833978.1226141099</v>
      </c>
      <c r="G141" s="523">
        <f t="shared" si="45"/>
        <v>6164743.6004550196</v>
      </c>
      <c r="H141" s="526">
        <f t="shared" si="46"/>
        <v>1422044.8965035435</v>
      </c>
      <c r="I141" s="577">
        <f t="shared" si="47"/>
        <v>1422044.8965035435</v>
      </c>
      <c r="J141" s="514">
        <f t="shared" si="34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</row>
    <row r="142" spans="2:16" ht="12.5">
      <c r="B142" s="195" t="str">
        <f t="shared" si="28"/>
        <v/>
      </c>
      <c r="C142" s="507">
        <f>IF(D93="","-",+C141+1)</f>
        <v>2050</v>
      </c>
      <c r="D142" s="374">
        <f>IF(F141+SUM(E$99:E141)=D$92,F141,D$92-SUM(E$99:E141))</f>
        <v>5833978.1226141099</v>
      </c>
      <c r="E142" s="522">
        <f t="shared" si="43"/>
        <v>661530.95568181819</v>
      </c>
      <c r="F142" s="523">
        <f t="shared" si="44"/>
        <v>5172447.1669322914</v>
      </c>
      <c r="G142" s="523">
        <f t="shared" si="45"/>
        <v>5503212.6447732002</v>
      </c>
      <c r="H142" s="526">
        <f t="shared" si="46"/>
        <v>1340435.0929678364</v>
      </c>
      <c r="I142" s="577">
        <f t="shared" si="47"/>
        <v>1340435.0929678364</v>
      </c>
      <c r="J142" s="514">
        <f t="shared" si="34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</row>
    <row r="143" spans="2:16" ht="12.5">
      <c r="B143" s="195" t="str">
        <f t="shared" si="28"/>
        <v/>
      </c>
      <c r="C143" s="507">
        <f>IF(D93="","-",+C142+1)</f>
        <v>2051</v>
      </c>
      <c r="D143" s="374">
        <f>IF(F142+SUM(E$99:E142)=D$92,F142,D$92-SUM(E$99:E142))</f>
        <v>5172447.1669322914</v>
      </c>
      <c r="E143" s="522">
        <f t="shared" si="43"/>
        <v>661530.95568181819</v>
      </c>
      <c r="F143" s="523">
        <f t="shared" si="44"/>
        <v>4510916.2112504728</v>
      </c>
      <c r="G143" s="523">
        <f t="shared" si="45"/>
        <v>4841681.6890913825</v>
      </c>
      <c r="H143" s="526">
        <f t="shared" si="46"/>
        <v>1258825.2894321294</v>
      </c>
      <c r="I143" s="577">
        <f t="shared" si="47"/>
        <v>1258825.2894321294</v>
      </c>
      <c r="J143" s="514">
        <f t="shared" si="34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</row>
    <row r="144" spans="2:16" ht="12.5">
      <c r="B144" s="195" t="str">
        <f t="shared" si="28"/>
        <v/>
      </c>
      <c r="C144" s="507">
        <f>IF(D93="","-",+C143+1)</f>
        <v>2052</v>
      </c>
      <c r="D144" s="374">
        <f>IF(F143+SUM(E$99:E143)=D$92,F143,D$92-SUM(E$99:E143))</f>
        <v>4510916.2112504728</v>
      </c>
      <c r="E144" s="522">
        <f t="shared" si="43"/>
        <v>661530.95568181819</v>
      </c>
      <c r="F144" s="523">
        <f t="shared" si="44"/>
        <v>3849385.2555686547</v>
      </c>
      <c r="G144" s="523">
        <f t="shared" si="45"/>
        <v>4180150.733409564</v>
      </c>
      <c r="H144" s="526">
        <f t="shared" si="46"/>
        <v>1177215.4858964223</v>
      </c>
      <c r="I144" s="577">
        <f t="shared" si="47"/>
        <v>1177215.4858964223</v>
      </c>
      <c r="J144" s="514">
        <f t="shared" si="34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</row>
    <row r="145" spans="2:16" ht="12.5">
      <c r="B145" s="195" t="str">
        <f t="shared" si="28"/>
        <v/>
      </c>
      <c r="C145" s="507">
        <f>IF(D93="","-",+C144+1)</f>
        <v>2053</v>
      </c>
      <c r="D145" s="374">
        <f>IF(F144+SUM(E$99:E144)=D$92,F144,D$92-SUM(E$99:E144))</f>
        <v>3849385.2555686547</v>
      </c>
      <c r="E145" s="522">
        <f t="shared" si="43"/>
        <v>661530.95568181819</v>
      </c>
      <c r="F145" s="523">
        <f t="shared" si="44"/>
        <v>3187854.2998868367</v>
      </c>
      <c r="G145" s="523">
        <f t="shared" si="45"/>
        <v>3518619.7777277455</v>
      </c>
      <c r="H145" s="526">
        <f t="shared" si="46"/>
        <v>1095605.682360715</v>
      </c>
      <c r="I145" s="577">
        <f t="shared" si="47"/>
        <v>1095605.682360715</v>
      </c>
      <c r="J145" s="514">
        <f t="shared" si="34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</row>
    <row r="146" spans="2:16" ht="12.5">
      <c r="B146" s="195" t="str">
        <f t="shared" si="28"/>
        <v/>
      </c>
      <c r="C146" s="507">
        <f>IF(D93="","-",+C145+1)</f>
        <v>2054</v>
      </c>
      <c r="D146" s="374">
        <f>IF(F145+SUM(E$99:E145)=D$92,F145,D$92-SUM(E$99:E145))</f>
        <v>3187854.2998868367</v>
      </c>
      <c r="E146" s="522">
        <f t="shared" si="43"/>
        <v>661530.95568181819</v>
      </c>
      <c r="F146" s="523">
        <f t="shared" si="44"/>
        <v>2526323.3442050186</v>
      </c>
      <c r="G146" s="523">
        <f t="shared" si="45"/>
        <v>2857088.8220459279</v>
      </c>
      <c r="H146" s="526">
        <f t="shared" si="46"/>
        <v>1013995.8788250081</v>
      </c>
      <c r="I146" s="577">
        <f t="shared" si="47"/>
        <v>1013995.8788250081</v>
      </c>
      <c r="J146" s="514">
        <f t="shared" si="34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</row>
    <row r="147" spans="2:16" ht="12.5">
      <c r="B147" s="195" t="str">
        <f t="shared" si="28"/>
        <v/>
      </c>
      <c r="C147" s="507">
        <f>IF(D93="","-",+C146+1)</f>
        <v>2055</v>
      </c>
      <c r="D147" s="374">
        <f>IF(F146+SUM(E$99:E146)=D$92,F146,D$92-SUM(E$99:E146))</f>
        <v>2526323.3442050186</v>
      </c>
      <c r="E147" s="522">
        <f t="shared" si="43"/>
        <v>661530.95568181819</v>
      </c>
      <c r="F147" s="523">
        <f t="shared" si="44"/>
        <v>1864792.3885232005</v>
      </c>
      <c r="G147" s="523">
        <f t="shared" si="45"/>
        <v>2195557.8663641093</v>
      </c>
      <c r="H147" s="526">
        <f t="shared" si="46"/>
        <v>932386.07528930088</v>
      </c>
      <c r="I147" s="577">
        <f t="shared" si="47"/>
        <v>932386.07528930088</v>
      </c>
      <c r="J147" s="514">
        <f t="shared" si="34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</row>
    <row r="148" spans="2:16" ht="12.5">
      <c r="B148" s="195" t="str">
        <f t="shared" si="28"/>
        <v/>
      </c>
      <c r="C148" s="507">
        <f>IF(D93="","-",+C147+1)</f>
        <v>2056</v>
      </c>
      <c r="D148" s="374">
        <f>IF(F147+SUM(E$99:E147)=D$92,F147,D$92-SUM(E$99:E147))</f>
        <v>1864792.3885232005</v>
      </c>
      <c r="E148" s="522">
        <f t="shared" si="43"/>
        <v>661530.95568181819</v>
      </c>
      <c r="F148" s="523">
        <f t="shared" si="44"/>
        <v>1203261.4328413825</v>
      </c>
      <c r="G148" s="523">
        <f t="shared" si="45"/>
        <v>1534026.9106822915</v>
      </c>
      <c r="H148" s="526">
        <f t="shared" si="46"/>
        <v>850776.27175359381</v>
      </c>
      <c r="I148" s="577">
        <f t="shared" si="47"/>
        <v>850776.27175359381</v>
      </c>
      <c r="J148" s="514">
        <f t="shared" si="34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</row>
    <row r="149" spans="2:16" ht="12.5">
      <c r="B149" s="195" t="str">
        <f t="shared" si="28"/>
        <v/>
      </c>
      <c r="C149" s="507">
        <f>IF(D93="","-",+C148+1)</f>
        <v>2057</v>
      </c>
      <c r="D149" s="374">
        <f>IF(F148+SUM(E$99:E148)=D$92,F148,D$92-SUM(E$99:E148))</f>
        <v>1203261.4328413825</v>
      </c>
      <c r="E149" s="522">
        <f t="shared" si="43"/>
        <v>661530.95568181819</v>
      </c>
      <c r="F149" s="523">
        <f t="shared" si="44"/>
        <v>541730.47715956427</v>
      </c>
      <c r="G149" s="523">
        <f t="shared" si="45"/>
        <v>872495.95500047342</v>
      </c>
      <c r="H149" s="526">
        <f t="shared" si="46"/>
        <v>769166.46821788675</v>
      </c>
      <c r="I149" s="577">
        <f t="shared" si="47"/>
        <v>769166.46821788675</v>
      </c>
      <c r="J149" s="514">
        <f t="shared" si="34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</row>
    <row r="150" spans="2:16" ht="12.5">
      <c r="B150" s="195" t="str">
        <f t="shared" si="28"/>
        <v/>
      </c>
      <c r="C150" s="507">
        <f>IF(D93="","-",+C149+1)</f>
        <v>2058</v>
      </c>
      <c r="D150" s="374">
        <f>IF(F149+SUM(E$99:E149)=D$92,F149,D$92-SUM(E$99:E149))</f>
        <v>541730.47715956427</v>
      </c>
      <c r="E150" s="522">
        <f t="shared" si="43"/>
        <v>541730.47715956427</v>
      </c>
      <c r="F150" s="523">
        <f t="shared" si="44"/>
        <v>0</v>
      </c>
      <c r="G150" s="523">
        <f t="shared" si="45"/>
        <v>270865.23857978213</v>
      </c>
      <c r="H150" s="526">
        <f t="shared" si="46"/>
        <v>575145.78254367178</v>
      </c>
      <c r="I150" s="577">
        <f t="shared" si="47"/>
        <v>575145.78254367178</v>
      </c>
      <c r="J150" s="514">
        <f t="shared" si="34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</row>
    <row r="151" spans="2:16" ht="12.5">
      <c r="B151" s="195" t="str">
        <f t="shared" si="28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3"/>
        <v>0</v>
      </c>
      <c r="F151" s="523">
        <f t="shared" si="44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34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</row>
    <row r="152" spans="2:16" ht="12.5">
      <c r="B152" s="195" t="str">
        <f t="shared" si="28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3"/>
        <v>0</v>
      </c>
      <c r="F152" s="523">
        <f t="shared" si="44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34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</row>
    <row r="153" spans="2:16" ht="12.5">
      <c r="B153" s="195" t="str">
        <f t="shared" si="28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3"/>
        <v>0</v>
      </c>
      <c r="F153" s="523">
        <f t="shared" si="44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34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</row>
    <row r="154" spans="2:16" ht="13" thickBot="1">
      <c r="B154" s="195" t="str">
        <f t="shared" si="28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3"/>
        <v>0</v>
      </c>
      <c r="F154" s="523">
        <f t="shared" si="44"/>
        <v>0</v>
      </c>
      <c r="G154" s="523">
        <f t="shared" si="45"/>
        <v>0</v>
      </c>
      <c r="H154" s="526">
        <f t="shared" si="46"/>
        <v>0</v>
      </c>
      <c r="I154" s="577">
        <f t="shared" si="47"/>
        <v>0</v>
      </c>
      <c r="J154" s="514">
        <f t="shared" si="34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</row>
    <row r="155" spans="2:16" ht="12.5">
      <c r="C155" s="374" t="s">
        <v>78</v>
      </c>
      <c r="D155" s="375"/>
      <c r="E155" s="375">
        <f>SUM(E99:E154)</f>
        <v>29107362.050000012</v>
      </c>
      <c r="F155" s="375"/>
      <c r="G155" s="375"/>
      <c r="H155" s="375">
        <f>SUM(H99:H154)</f>
        <v>105535486.51453798</v>
      </c>
      <c r="I155" s="375">
        <f>SUM(I99:I154)</f>
        <v>105535486.51453798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268795.39807015983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268795.39807015983</v>
      </c>
      <c r="O6" s="269"/>
      <c r="P6" s="269"/>
    </row>
    <row r="7" spans="1:16" ht="13.5" thickBot="1">
      <c r="C7" s="467" t="s">
        <v>48</v>
      </c>
      <c r="D7" s="624" t="s">
        <v>334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333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631">
        <v>1658373.0615968448</v>
      </c>
      <c r="E33" s="630">
        <v>63296.476190476191</v>
      </c>
      <c r="F33" s="631">
        <v>1595076.5854063686</v>
      </c>
      <c r="G33" s="630">
        <v>268795.39807015983</v>
      </c>
      <c r="H33" s="639">
        <v>268795.39807015983</v>
      </c>
      <c r="I33" s="511">
        <f t="shared" si="9"/>
        <v>0</v>
      </c>
      <c r="J33" s="511"/>
      <c r="K33" s="518">
        <f t="shared" ref="K33" si="18">G33</f>
        <v>268795.39807015983</v>
      </c>
      <c r="L33" s="519">
        <f t="shared" ref="L33" si="19">IF(K33&lt;&gt;0,+G33-K33,0)</f>
        <v>0</v>
      </c>
      <c r="M33" s="518">
        <f t="shared" ref="M33" si="20">H33</f>
        <v>268795.39807015983</v>
      </c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63296.476190476191</v>
      </c>
      <c r="F34" s="523">
        <f t="shared" ref="F34:F72" si="21">+D34-E34</f>
        <v>1531780.1092158924</v>
      </c>
      <c r="G34" s="524">
        <f t="shared" ref="G34:G72" si="22">+I$12*((D34+F34)/2)+E34</f>
        <v>239094.7647452676</v>
      </c>
      <c r="H34" s="491">
        <f t="shared" ref="H34:H72" si="23">+I$13*((D34+F34)/2)+E34</f>
        <v>239094.7647452676</v>
      </c>
      <c r="I34" s="511">
        <f t="shared" si="9"/>
        <v>0</v>
      </c>
      <c r="J34" s="511"/>
      <c r="K34" s="525"/>
      <c r="L34" s="514">
        <f t="shared" ref="L34:L72" si="24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63296.476190476191</v>
      </c>
      <c r="F35" s="523">
        <f t="shared" si="21"/>
        <v>1468483.6330254162</v>
      </c>
      <c r="G35" s="524">
        <f t="shared" si="22"/>
        <v>231977.44964414873</v>
      </c>
      <c r="H35" s="491">
        <f t="shared" si="23"/>
        <v>231977.44964414873</v>
      </c>
      <c r="I35" s="511">
        <f t="shared" si="9"/>
        <v>0</v>
      </c>
      <c r="J35" s="511"/>
      <c r="K35" s="525"/>
      <c r="L35" s="514">
        <f t="shared" si="24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1468483.6330254162</v>
      </c>
      <c r="E36" s="522">
        <f>IF(+I14&lt;F35,I14,D36)</f>
        <v>63296.476190476191</v>
      </c>
      <c r="F36" s="523">
        <f t="shared" si="21"/>
        <v>1405187.15683494</v>
      </c>
      <c r="G36" s="524">
        <f t="shared" si="22"/>
        <v>224860.13454302988</v>
      </c>
      <c r="H36" s="491">
        <f t="shared" si="23"/>
        <v>224860.13454302988</v>
      </c>
      <c r="I36" s="511">
        <f t="shared" si="9"/>
        <v>0</v>
      </c>
      <c r="J36" s="511"/>
      <c r="K36" s="525"/>
      <c r="L36" s="514">
        <f t="shared" si="24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1405187.15683494</v>
      </c>
      <c r="E37" s="522">
        <f>IF(+I14&lt;F36,I14,D37)</f>
        <v>63296.476190476191</v>
      </c>
      <c r="F37" s="523">
        <f t="shared" si="21"/>
        <v>1341890.6806444637</v>
      </c>
      <c r="G37" s="524">
        <f t="shared" si="22"/>
        <v>217742.81944191101</v>
      </c>
      <c r="H37" s="491">
        <f t="shared" si="23"/>
        <v>217742.81944191101</v>
      </c>
      <c r="I37" s="511">
        <f t="shared" si="9"/>
        <v>0</v>
      </c>
      <c r="J37" s="511"/>
      <c r="K37" s="525"/>
      <c r="L37" s="514">
        <f t="shared" si="24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1341890.6806444637</v>
      </c>
      <c r="E38" s="522">
        <f>IF(+I14&lt;F37,I14,D38)</f>
        <v>63296.476190476191</v>
      </c>
      <c r="F38" s="523">
        <f t="shared" si="21"/>
        <v>1278594.2044539875</v>
      </c>
      <c r="G38" s="524">
        <f t="shared" si="22"/>
        <v>210625.50434079213</v>
      </c>
      <c r="H38" s="491">
        <f t="shared" si="23"/>
        <v>210625.50434079213</v>
      </c>
      <c r="I38" s="511">
        <f t="shared" si="9"/>
        <v>0</v>
      </c>
      <c r="J38" s="511"/>
      <c r="K38" s="525"/>
      <c r="L38" s="514">
        <f t="shared" si="24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1278594.2044539875</v>
      </c>
      <c r="E39" s="522">
        <f>IF(+I14&lt;F38,I14,D39)</f>
        <v>63296.476190476191</v>
      </c>
      <c r="F39" s="523">
        <f t="shared" si="21"/>
        <v>1215297.7282635113</v>
      </c>
      <c r="G39" s="524">
        <f t="shared" si="22"/>
        <v>203508.18923967326</v>
      </c>
      <c r="H39" s="491">
        <f t="shared" si="23"/>
        <v>203508.18923967326</v>
      </c>
      <c r="I39" s="511">
        <f t="shared" si="9"/>
        <v>0</v>
      </c>
      <c r="J39" s="511"/>
      <c r="K39" s="525"/>
      <c r="L39" s="514">
        <f t="shared" si="24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1215297.7282635113</v>
      </c>
      <c r="E40" s="522">
        <f>IF(+I14&lt;F39,I14,D40)</f>
        <v>63296.476190476191</v>
      </c>
      <c r="F40" s="523">
        <f t="shared" si="21"/>
        <v>1152001.2520730351</v>
      </c>
      <c r="G40" s="524">
        <f t="shared" si="22"/>
        <v>196390.87413855441</v>
      </c>
      <c r="H40" s="491">
        <f t="shared" si="23"/>
        <v>196390.87413855441</v>
      </c>
      <c r="I40" s="511">
        <f t="shared" si="9"/>
        <v>0</v>
      </c>
      <c r="J40" s="511"/>
      <c r="K40" s="525"/>
      <c r="L40" s="514">
        <f t="shared" si="24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1152001.2520730351</v>
      </c>
      <c r="E41" s="522">
        <f>IF(+I14&lt;F40,I14,D41)</f>
        <v>63296.476190476191</v>
      </c>
      <c r="F41" s="523">
        <f t="shared" si="21"/>
        <v>1088704.7758825589</v>
      </c>
      <c r="G41" s="524">
        <f t="shared" si="22"/>
        <v>189273.55903743554</v>
      </c>
      <c r="H41" s="491">
        <f t="shared" si="23"/>
        <v>189273.55903743554</v>
      </c>
      <c r="I41" s="511">
        <f t="shared" si="9"/>
        <v>0</v>
      </c>
      <c r="J41" s="511"/>
      <c r="K41" s="525"/>
      <c r="L41" s="514">
        <f t="shared" si="24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1088704.7758825589</v>
      </c>
      <c r="E42" s="522">
        <f>IF(+I14&lt;F41,I14,D42)</f>
        <v>63296.476190476191</v>
      </c>
      <c r="F42" s="523">
        <f t="shared" si="21"/>
        <v>1025408.2996920827</v>
      </c>
      <c r="G42" s="524">
        <f t="shared" si="22"/>
        <v>182156.24393631666</v>
      </c>
      <c r="H42" s="491">
        <f t="shared" si="23"/>
        <v>182156.24393631666</v>
      </c>
      <c r="I42" s="511">
        <f t="shared" si="9"/>
        <v>0</v>
      </c>
      <c r="J42" s="511"/>
      <c r="K42" s="525"/>
      <c r="L42" s="514">
        <f t="shared" si="24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1025408.2996920827</v>
      </c>
      <c r="E43" s="522">
        <f>IF(+I14&lt;F42,I14,D43)</f>
        <v>63296.476190476191</v>
      </c>
      <c r="F43" s="523">
        <f t="shared" si="21"/>
        <v>962111.82350160647</v>
      </c>
      <c r="G43" s="524">
        <f t="shared" si="22"/>
        <v>175038.92883519782</v>
      </c>
      <c r="H43" s="491">
        <f t="shared" si="23"/>
        <v>175038.92883519782</v>
      </c>
      <c r="I43" s="511">
        <f t="shared" si="9"/>
        <v>0</v>
      </c>
      <c r="J43" s="511"/>
      <c r="K43" s="525"/>
      <c r="L43" s="514">
        <f t="shared" si="24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962111.82350160647</v>
      </c>
      <c r="E44" s="522">
        <f>IF(+I14&lt;F43,I14,D44)</f>
        <v>63296.476190476191</v>
      </c>
      <c r="F44" s="523">
        <f t="shared" si="21"/>
        <v>898815.34731113026</v>
      </c>
      <c r="G44" s="524">
        <f t="shared" si="22"/>
        <v>167921.61373407894</v>
      </c>
      <c r="H44" s="491">
        <f t="shared" si="23"/>
        <v>167921.61373407894</v>
      </c>
      <c r="I44" s="511">
        <f t="shared" si="9"/>
        <v>0</v>
      </c>
      <c r="J44" s="511"/>
      <c r="K44" s="525"/>
      <c r="L44" s="514">
        <f t="shared" si="24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898815.34731113026</v>
      </c>
      <c r="E45" s="522">
        <f>IF(+I14&lt;F44,I14,D45)</f>
        <v>63296.476190476191</v>
      </c>
      <c r="F45" s="523">
        <f t="shared" si="21"/>
        <v>835518.87112065405</v>
      </c>
      <c r="G45" s="524">
        <f t="shared" si="22"/>
        <v>160804.29863296007</v>
      </c>
      <c r="H45" s="491">
        <f t="shared" si="23"/>
        <v>160804.29863296007</v>
      </c>
      <c r="I45" s="511">
        <f t="shared" si="9"/>
        <v>0</v>
      </c>
      <c r="J45" s="511"/>
      <c r="K45" s="525"/>
      <c r="L45" s="514">
        <f t="shared" si="24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835518.87112065405</v>
      </c>
      <c r="E46" s="522">
        <f>IF(+I14&lt;F45,I14,D46)</f>
        <v>63296.476190476191</v>
      </c>
      <c r="F46" s="523">
        <f t="shared" si="21"/>
        <v>772222.39493017783</v>
      </c>
      <c r="G46" s="524">
        <f t="shared" si="22"/>
        <v>153686.98353184119</v>
      </c>
      <c r="H46" s="491">
        <f t="shared" si="23"/>
        <v>153686.98353184119</v>
      </c>
      <c r="I46" s="511">
        <f t="shared" si="9"/>
        <v>0</v>
      </c>
      <c r="J46" s="511"/>
      <c r="K46" s="525"/>
      <c r="L46" s="514">
        <f t="shared" si="24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772222.39493017783</v>
      </c>
      <c r="E47" s="522">
        <f>IF(+I14&lt;F46,I14,D47)</f>
        <v>63296.476190476191</v>
      </c>
      <c r="F47" s="523">
        <f t="shared" si="21"/>
        <v>708925.91873970162</v>
      </c>
      <c r="G47" s="524">
        <f t="shared" si="22"/>
        <v>146569.66843072235</v>
      </c>
      <c r="H47" s="491">
        <f t="shared" si="23"/>
        <v>146569.66843072235</v>
      </c>
      <c r="I47" s="511">
        <f t="shared" si="9"/>
        <v>0</v>
      </c>
      <c r="J47" s="511"/>
      <c r="K47" s="525"/>
      <c r="L47" s="514">
        <f t="shared" si="24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708925.91873970162</v>
      </c>
      <c r="E48" s="522">
        <f>IF(+I14&lt;F47,I14,D48)</f>
        <v>63296.476190476191</v>
      </c>
      <c r="F48" s="523">
        <f t="shared" si="21"/>
        <v>645629.44254922541</v>
      </c>
      <c r="G48" s="524">
        <f t="shared" si="22"/>
        <v>139452.35332960347</v>
      </c>
      <c r="H48" s="491">
        <f t="shared" si="23"/>
        <v>139452.35332960347</v>
      </c>
      <c r="I48" s="511">
        <f t="shared" si="9"/>
        <v>0</v>
      </c>
      <c r="J48" s="511"/>
      <c r="K48" s="525"/>
      <c r="L48" s="514">
        <f t="shared" si="24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645629.44254922541</v>
      </c>
      <c r="E49" s="522">
        <f>IF(+I14&lt;F48,I14,D49)</f>
        <v>63296.476190476191</v>
      </c>
      <c r="F49" s="523">
        <f t="shared" si="21"/>
        <v>582332.9663587492</v>
      </c>
      <c r="G49" s="524">
        <f t="shared" si="22"/>
        <v>132335.0382284846</v>
      </c>
      <c r="H49" s="491">
        <f t="shared" si="23"/>
        <v>132335.0382284846</v>
      </c>
      <c r="I49" s="511">
        <f t="shared" si="9"/>
        <v>0</v>
      </c>
      <c r="J49" s="511"/>
      <c r="K49" s="525"/>
      <c r="L49" s="514">
        <f t="shared" si="24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582332.9663587492</v>
      </c>
      <c r="E50" s="522">
        <f>IF(+I14&lt;F49,I14,D50)</f>
        <v>63296.476190476191</v>
      </c>
      <c r="F50" s="523">
        <f t="shared" si="21"/>
        <v>519036.49016827298</v>
      </c>
      <c r="G50" s="524">
        <f t="shared" si="22"/>
        <v>125217.72312736574</v>
      </c>
      <c r="H50" s="491">
        <f t="shared" si="23"/>
        <v>125217.72312736574</v>
      </c>
      <c r="I50" s="511">
        <f t="shared" si="9"/>
        <v>0</v>
      </c>
      <c r="J50" s="511"/>
      <c r="K50" s="525"/>
      <c r="L50" s="514">
        <f t="shared" si="24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519036.49016827298</v>
      </c>
      <c r="E51" s="522">
        <f>IF(+I14&lt;F50,I14,D51)</f>
        <v>63296.476190476191</v>
      </c>
      <c r="F51" s="523">
        <f t="shared" si="21"/>
        <v>455740.01397779677</v>
      </c>
      <c r="G51" s="524">
        <f t="shared" si="22"/>
        <v>118100.40802624688</v>
      </c>
      <c r="H51" s="491">
        <f t="shared" si="23"/>
        <v>118100.40802624688</v>
      </c>
      <c r="I51" s="511">
        <f t="shared" si="9"/>
        <v>0</v>
      </c>
      <c r="J51" s="511"/>
      <c r="K51" s="525"/>
      <c r="L51" s="514">
        <f t="shared" si="24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455740.01397779677</v>
      </c>
      <c r="E52" s="522">
        <f>IF(+I14&lt;F51,I14,D52)</f>
        <v>63296.476190476191</v>
      </c>
      <c r="F52" s="523">
        <f t="shared" si="21"/>
        <v>392443.53778732056</v>
      </c>
      <c r="G52" s="524">
        <f t="shared" si="22"/>
        <v>110983.092925128</v>
      </c>
      <c r="H52" s="491">
        <f t="shared" si="23"/>
        <v>110983.092925128</v>
      </c>
      <c r="I52" s="511">
        <f t="shared" si="9"/>
        <v>0</v>
      </c>
      <c r="J52" s="511"/>
      <c r="K52" s="525"/>
      <c r="L52" s="514">
        <f t="shared" si="24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392443.53778732056</v>
      </c>
      <c r="E53" s="522">
        <f>IF(+I14&lt;F52,I14,D53)</f>
        <v>63296.476190476191</v>
      </c>
      <c r="F53" s="523">
        <f t="shared" si="21"/>
        <v>329147.06159684435</v>
      </c>
      <c r="G53" s="524">
        <f t="shared" si="22"/>
        <v>103865.77782400913</v>
      </c>
      <c r="H53" s="491">
        <f t="shared" si="23"/>
        <v>103865.77782400913</v>
      </c>
      <c r="I53" s="511">
        <f t="shared" si="9"/>
        <v>0</v>
      </c>
      <c r="J53" s="511"/>
      <c r="K53" s="525"/>
      <c r="L53" s="514">
        <f t="shared" si="24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329147.06159684435</v>
      </c>
      <c r="E54" s="522">
        <f>IF(+I14&lt;F53,I14,D54)</f>
        <v>63296.476190476191</v>
      </c>
      <c r="F54" s="523">
        <f t="shared" si="21"/>
        <v>265850.58540636813</v>
      </c>
      <c r="G54" s="524">
        <f t="shared" si="22"/>
        <v>96748.462722890268</v>
      </c>
      <c r="H54" s="491">
        <f t="shared" si="23"/>
        <v>96748.462722890268</v>
      </c>
      <c r="I54" s="511">
        <f t="shared" si="9"/>
        <v>0</v>
      </c>
      <c r="J54" s="511"/>
      <c r="K54" s="525"/>
      <c r="L54" s="514">
        <f t="shared" si="24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265850.58540636813</v>
      </c>
      <c r="E55" s="522">
        <f>IF(+I14&lt;F54,I14,D55)</f>
        <v>63296.476190476191</v>
      </c>
      <c r="F55" s="523">
        <f t="shared" si="21"/>
        <v>202554.10921589195</v>
      </c>
      <c r="G55" s="524">
        <f t="shared" si="22"/>
        <v>89631.147621771408</v>
      </c>
      <c r="H55" s="491">
        <f t="shared" si="23"/>
        <v>89631.147621771408</v>
      </c>
      <c r="I55" s="511">
        <f t="shared" si="9"/>
        <v>0</v>
      </c>
      <c r="J55" s="511"/>
      <c r="K55" s="525"/>
      <c r="L55" s="514">
        <f t="shared" si="24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202554.10921589195</v>
      </c>
      <c r="E56" s="522">
        <f>IF(+I14&lt;F55,I14,D56)</f>
        <v>63296.476190476191</v>
      </c>
      <c r="F56" s="523">
        <f t="shared" si="21"/>
        <v>139257.63302541577</v>
      </c>
      <c r="G56" s="524">
        <f t="shared" si="22"/>
        <v>82513.832520652533</v>
      </c>
      <c r="H56" s="491">
        <f t="shared" si="23"/>
        <v>82513.832520652533</v>
      </c>
      <c r="I56" s="511">
        <f t="shared" si="9"/>
        <v>0</v>
      </c>
      <c r="J56" s="511"/>
      <c r="K56" s="525"/>
      <c r="L56" s="514">
        <f t="shared" si="24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139257.63302541577</v>
      </c>
      <c r="E57" s="522">
        <f>IF(+I14&lt;F56,I14,D57)</f>
        <v>63296.476190476191</v>
      </c>
      <c r="F57" s="523">
        <f t="shared" si="21"/>
        <v>75961.156834939582</v>
      </c>
      <c r="G57" s="524">
        <f t="shared" si="22"/>
        <v>75396.517419533673</v>
      </c>
      <c r="H57" s="491">
        <f t="shared" si="23"/>
        <v>75396.517419533673</v>
      </c>
      <c r="I57" s="511">
        <f t="shared" si="9"/>
        <v>0</v>
      </c>
      <c r="J57" s="511"/>
      <c r="K57" s="525"/>
      <c r="L57" s="514">
        <f t="shared" si="24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75961.156834939582</v>
      </c>
      <c r="E58" s="522">
        <f>IF(+I14&lt;F57,I14,D58)</f>
        <v>63296.476190476191</v>
      </c>
      <c r="F58" s="523">
        <f t="shared" si="21"/>
        <v>12664.680644463391</v>
      </c>
      <c r="G58" s="524">
        <f t="shared" si="22"/>
        <v>68279.202318414813</v>
      </c>
      <c r="H58" s="491">
        <f t="shared" si="23"/>
        <v>68279.202318414813</v>
      </c>
      <c r="I58" s="511">
        <f t="shared" si="9"/>
        <v>0</v>
      </c>
      <c r="J58" s="511"/>
      <c r="K58" s="525"/>
      <c r="L58" s="514">
        <f t="shared" si="24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12664.680644463391</v>
      </c>
      <c r="E59" s="522">
        <f>IF(+I14&lt;F58,I14,D59)</f>
        <v>12664.680644463391</v>
      </c>
      <c r="F59" s="523">
        <f t="shared" si="21"/>
        <v>0</v>
      </c>
      <c r="G59" s="524">
        <f t="shared" si="22"/>
        <v>13376.714933152985</v>
      </c>
      <c r="H59" s="491">
        <f t="shared" si="23"/>
        <v>13376.714933152985</v>
      </c>
      <c r="I59" s="511">
        <f t="shared" si="9"/>
        <v>0</v>
      </c>
      <c r="J59" s="511"/>
      <c r="K59" s="525"/>
      <c r="L59" s="514">
        <f t="shared" si="24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2"/>
        <v>0</v>
      </c>
      <c r="H60" s="491">
        <f t="shared" si="23"/>
        <v>0</v>
      </c>
      <c r="I60" s="511">
        <f t="shared" si="9"/>
        <v>0</v>
      </c>
      <c r="J60" s="511"/>
      <c r="K60" s="525"/>
      <c r="L60" s="514">
        <f t="shared" si="24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4">
        <f t="shared" si="22"/>
        <v>0</v>
      </c>
      <c r="H61" s="491">
        <f t="shared" si="23"/>
        <v>0</v>
      </c>
      <c r="I61" s="511">
        <f t="shared" si="9"/>
        <v>0</v>
      </c>
      <c r="J61" s="511"/>
      <c r="K61" s="525"/>
      <c r="L61" s="514">
        <f t="shared" si="24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4">
        <f t="shared" si="22"/>
        <v>0</v>
      </c>
      <c r="H62" s="491">
        <f t="shared" si="23"/>
        <v>0</v>
      </c>
      <c r="I62" s="511">
        <f t="shared" si="9"/>
        <v>0</v>
      </c>
      <c r="J62" s="511"/>
      <c r="K62" s="525"/>
      <c r="L62" s="514">
        <f t="shared" si="24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4">
        <f t="shared" si="22"/>
        <v>0</v>
      </c>
      <c r="H63" s="491">
        <f t="shared" si="23"/>
        <v>0</v>
      </c>
      <c r="I63" s="511">
        <f t="shared" si="9"/>
        <v>0</v>
      </c>
      <c r="J63" s="511"/>
      <c r="K63" s="525"/>
      <c r="L63" s="514">
        <f t="shared" si="24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4">
        <f t="shared" si="22"/>
        <v>0</v>
      </c>
      <c r="H64" s="491">
        <f t="shared" si="23"/>
        <v>0</v>
      </c>
      <c r="I64" s="511">
        <f t="shared" si="9"/>
        <v>0</v>
      </c>
      <c r="J64" s="511"/>
      <c r="K64" s="525"/>
      <c r="L64" s="514">
        <f t="shared" si="24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4">
        <f t="shared" si="22"/>
        <v>0</v>
      </c>
      <c r="H65" s="491">
        <f t="shared" si="23"/>
        <v>0</v>
      </c>
      <c r="I65" s="511">
        <f t="shared" si="9"/>
        <v>0</v>
      </c>
      <c r="J65" s="511"/>
      <c r="K65" s="525"/>
      <c r="L65" s="514">
        <f t="shared" si="24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4">
        <f t="shared" si="22"/>
        <v>0</v>
      </c>
      <c r="H66" s="491">
        <f t="shared" si="23"/>
        <v>0</v>
      </c>
      <c r="I66" s="511">
        <f t="shared" si="9"/>
        <v>0</v>
      </c>
      <c r="J66" s="511"/>
      <c r="K66" s="525"/>
      <c r="L66" s="514">
        <f t="shared" si="24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4">
        <f t="shared" si="22"/>
        <v>0</v>
      </c>
      <c r="H67" s="491">
        <f t="shared" si="23"/>
        <v>0</v>
      </c>
      <c r="I67" s="511">
        <f t="shared" si="9"/>
        <v>0</v>
      </c>
      <c r="J67" s="511"/>
      <c r="K67" s="525"/>
      <c r="L67" s="514">
        <f t="shared" si="24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4">
        <f t="shared" si="22"/>
        <v>0</v>
      </c>
      <c r="H68" s="491">
        <f t="shared" si="23"/>
        <v>0</v>
      </c>
      <c r="I68" s="511">
        <f t="shared" si="9"/>
        <v>0</v>
      </c>
      <c r="J68" s="511"/>
      <c r="K68" s="525"/>
      <c r="L68" s="514">
        <f t="shared" si="24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4">
        <f t="shared" si="22"/>
        <v>0</v>
      </c>
      <c r="H69" s="491">
        <f t="shared" si="23"/>
        <v>0</v>
      </c>
      <c r="I69" s="511">
        <f t="shared" si="9"/>
        <v>0</v>
      </c>
      <c r="J69" s="511"/>
      <c r="K69" s="525"/>
      <c r="L69" s="514">
        <f t="shared" si="24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4">
        <f t="shared" si="22"/>
        <v>0</v>
      </c>
      <c r="H70" s="491">
        <f t="shared" si="23"/>
        <v>0</v>
      </c>
      <c r="I70" s="511">
        <f t="shared" si="9"/>
        <v>0</v>
      </c>
      <c r="J70" s="511"/>
      <c r="K70" s="525"/>
      <c r="L70" s="514">
        <f t="shared" si="24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4">
        <f t="shared" si="22"/>
        <v>0</v>
      </c>
      <c r="H71" s="491">
        <f t="shared" si="23"/>
        <v>0</v>
      </c>
      <c r="I71" s="511">
        <f t="shared" si="9"/>
        <v>0</v>
      </c>
      <c r="J71" s="511"/>
      <c r="K71" s="525"/>
      <c r="L71" s="514">
        <f t="shared" si="24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24">
        <f t="shared" si="22"/>
        <v>0</v>
      </c>
      <c r="H72" s="491">
        <f t="shared" si="23"/>
        <v>0</v>
      </c>
      <c r="I72" s="531">
        <f t="shared" si="9"/>
        <v>0</v>
      </c>
      <c r="J72" s="511"/>
      <c r="K72" s="532"/>
      <c r="L72" s="533">
        <f t="shared" si="24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9543982.2906253599</v>
      </c>
      <c r="H73" s="375">
        <f>SUM(H17:H72)</f>
        <v>9543982.2906253599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268795.39807015983</v>
      </c>
      <c r="N87" s="546">
        <f>IF(J92&lt;D11,0,VLOOKUP(J92,C17:O72,11))</f>
        <v>268795.39807015983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323797.64236783062</v>
      </c>
      <c r="N88" s="550">
        <f>IF(J92&lt;D11,0,VLOOKUP(J92,C99:P154,7))</f>
        <v>323797.64236783062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55002.244297670783</v>
      </c>
      <c r="N89" s="555">
        <f>+N88-N87</f>
        <v>55002.244297670783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2658452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60419.36363636364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25">+I99-H99</f>
        <v>0</v>
      </c>
      <c r="K99" s="514"/>
      <c r="L99" s="512"/>
      <c r="M99" s="513">
        <f t="shared" ref="M99:M130" si="26">IF(L99&lt;&gt;0,+H99-L99,0)</f>
        <v>0</v>
      </c>
      <c r="N99" s="512"/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25"/>
        <v>0</v>
      </c>
      <c r="K100" s="514"/>
      <c r="L100" s="518"/>
      <c r="M100" s="514">
        <f t="shared" si="26"/>
        <v>0</v>
      </c>
      <c r="N100" s="518"/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25"/>
        <v>0</v>
      </c>
      <c r="K101" s="514"/>
      <c r="L101" s="518"/>
      <c r="M101" s="514">
        <f t="shared" si="26"/>
        <v>0</v>
      </c>
      <c r="N101" s="518"/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25"/>
        <v>0</v>
      </c>
      <c r="K102" s="514"/>
      <c r="L102" s="518"/>
      <c r="M102" s="514">
        <f t="shared" si="26"/>
        <v>0</v>
      </c>
      <c r="N102" s="518"/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25"/>
        <v>0</v>
      </c>
      <c r="K103" s="514"/>
      <c r="L103" s="518"/>
      <c r="M103" s="514">
        <f t="shared" si="26"/>
        <v>0</v>
      </c>
      <c r="N103" s="518"/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25"/>
        <v>0</v>
      </c>
      <c r="K104" s="514"/>
      <c r="L104" s="518"/>
      <c r="M104" s="514">
        <f t="shared" si="26"/>
        <v>0</v>
      </c>
      <c r="N104" s="518"/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25"/>
        <v>0</v>
      </c>
      <c r="K105" s="514"/>
      <c r="L105" s="518"/>
      <c r="M105" s="514">
        <f t="shared" si="26"/>
        <v>0</v>
      </c>
      <c r="N105" s="518"/>
      <c r="O105" s="514">
        <f t="shared" si="27"/>
        <v>0</v>
      </c>
      <c r="P105" s="514">
        <f t="shared" si="28"/>
        <v>0</v>
      </c>
    </row>
    <row r="106" spans="1:16" ht="12.5">
      <c r="B106" s="195" t="str">
        <f t="shared" si="29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25"/>
        <v>0</v>
      </c>
      <c r="K106" s="514"/>
      <c r="L106" s="518"/>
      <c r="M106" s="514">
        <f t="shared" si="26"/>
        <v>0</v>
      </c>
      <c r="N106" s="518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9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25"/>
        <v>0</v>
      </c>
      <c r="K107" s="514"/>
      <c r="L107" s="518">
        <f t="shared" ref="L107:L112" si="30">+H107</f>
        <v>333878.34559727815</v>
      </c>
      <c r="M107" s="514">
        <f t="shared" si="26"/>
        <v>0</v>
      </c>
      <c r="N107" s="518">
        <f t="shared" ref="N107:N112" si="31">+I107</f>
        <v>333878.34559727815</v>
      </c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25"/>
        <v>0</v>
      </c>
      <c r="K108" s="514"/>
      <c r="L108" s="518">
        <f t="shared" si="30"/>
        <v>388837.85956536332</v>
      </c>
      <c r="M108" s="514">
        <f t="shared" ref="M108:M113" si="32">IF(L108&lt;&gt;0,+H108-L108,0)</f>
        <v>0</v>
      </c>
      <c r="N108" s="518">
        <f t="shared" si="31"/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9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33">+I109-H109</f>
        <v>0</v>
      </c>
      <c r="K109" s="514"/>
      <c r="L109" s="518">
        <f t="shared" si="30"/>
        <v>368598.28609591222</v>
      </c>
      <c r="M109" s="514">
        <f t="shared" si="32"/>
        <v>0</v>
      </c>
      <c r="N109" s="518">
        <f t="shared" si="31"/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9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33"/>
        <v>0</v>
      </c>
      <c r="K110" s="514"/>
      <c r="L110" s="518">
        <f t="shared" si="30"/>
        <v>322034.68677163479</v>
      </c>
      <c r="M110" s="514">
        <f t="shared" si="32"/>
        <v>0</v>
      </c>
      <c r="N110" s="518">
        <f t="shared" si="31"/>
        <v>322034.68677163479</v>
      </c>
      <c r="O110" s="514">
        <f>IF(N110&lt;&gt;0,+I110-N110,0)</f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33"/>
        <v>0</v>
      </c>
      <c r="K111" s="514"/>
      <c r="L111" s="518">
        <f t="shared" si="30"/>
        <v>317384.36734344519</v>
      </c>
      <c r="M111" s="514">
        <f t="shared" si="32"/>
        <v>0</v>
      </c>
      <c r="N111" s="518">
        <f t="shared" si="31"/>
        <v>317384.36734344519</v>
      </c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9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33"/>
        <v>0</v>
      </c>
      <c r="K112" s="514"/>
      <c r="L112" s="518">
        <f t="shared" si="30"/>
        <v>313399.73202884034</v>
      </c>
      <c r="M112" s="514">
        <f t="shared" si="32"/>
        <v>0</v>
      </c>
      <c r="N112" s="518">
        <f t="shared" si="31"/>
        <v>313399.73202884034</v>
      </c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2021</v>
      </c>
      <c r="D113" s="629">
        <v>2293296.8719216366</v>
      </c>
      <c r="E113" s="630">
        <v>64840.292682926833</v>
      </c>
      <c r="F113" s="631">
        <v>2228456.57923871</v>
      </c>
      <c r="G113" s="631">
        <v>2260876.7255801735</v>
      </c>
      <c r="H113" s="633">
        <v>321481.96510916646</v>
      </c>
      <c r="I113" s="634">
        <v>321481.96510916646</v>
      </c>
      <c r="J113" s="514">
        <f t="shared" si="33"/>
        <v>0</v>
      </c>
      <c r="K113" s="514"/>
      <c r="L113" s="518">
        <f t="shared" ref="L113" si="34">+H113</f>
        <v>321481.96510916646</v>
      </c>
      <c r="M113" s="514">
        <f t="shared" si="32"/>
        <v>0</v>
      </c>
      <c r="N113" s="518">
        <f t="shared" ref="N113" si="35">+I113</f>
        <v>321481.96510916646</v>
      </c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2022</v>
      </c>
      <c r="D114" s="629">
        <v>2228456.57923871</v>
      </c>
      <c r="E114" s="630">
        <v>63296.476190476191</v>
      </c>
      <c r="F114" s="631">
        <v>2165160.1030482338</v>
      </c>
      <c r="G114" s="631">
        <v>2196808.3411434721</v>
      </c>
      <c r="H114" s="633">
        <v>321328.84551876556</v>
      </c>
      <c r="I114" s="634">
        <v>321328.84551876556</v>
      </c>
      <c r="J114" s="514">
        <f t="shared" si="33"/>
        <v>0</v>
      </c>
      <c r="K114" s="514"/>
      <c r="L114" s="518">
        <f t="shared" ref="L114" si="36">+H114</f>
        <v>321328.84551876556</v>
      </c>
      <c r="M114" s="514">
        <f t="shared" ref="M114" si="37">IF(L114&lt;&gt;0,+H114-L114,0)</f>
        <v>0</v>
      </c>
      <c r="N114" s="518">
        <f t="shared" ref="N114" si="38">+I114</f>
        <v>321328.84551876556</v>
      </c>
      <c r="O114" s="514">
        <f t="shared" ref="O114" si="39">IF(N114&lt;&gt;0,+I114-N114,0)</f>
        <v>0</v>
      </c>
      <c r="P114" s="514">
        <f t="shared" ref="P114" si="40">+O114-M114</f>
        <v>0</v>
      </c>
    </row>
    <row r="115" spans="2:16" ht="12.5">
      <c r="B115" s="195" t="str">
        <f t="shared" si="29"/>
        <v/>
      </c>
      <c r="C115" s="507">
        <f>IF(D93="","-",+C114+1)</f>
        <v>2023</v>
      </c>
      <c r="D115" s="374">
        <f>IF(F114+SUM(E$99:E114)=D$92,F114,D$92-SUM(E$99:E114))</f>
        <v>2165160.1030482338</v>
      </c>
      <c r="E115" s="522">
        <f t="shared" ref="E115:E154" si="41">IF(+$J$96&lt;F114,$J$96,D115)</f>
        <v>60419.36363636364</v>
      </c>
      <c r="F115" s="523">
        <f t="shared" ref="F115:F154" si="42">+D115-E115</f>
        <v>2104740.73941187</v>
      </c>
      <c r="G115" s="523">
        <f t="shared" ref="G115:G154" si="43">+(F115+D115)/2</f>
        <v>2134950.4212300517</v>
      </c>
      <c r="H115" s="526">
        <f t="shared" ref="H115:H154" si="44">+J$94*G115+E115</f>
        <v>323797.64236783062</v>
      </c>
      <c r="I115" s="577">
        <f t="shared" ref="I115:I154" si="45">+J$95*G115+E115</f>
        <v>323797.64236783062</v>
      </c>
      <c r="J115" s="514">
        <f t="shared" si="33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2024</v>
      </c>
      <c r="D116" s="374">
        <f>IF(F115+SUM(E$99:E115)=D$92,F115,D$92-SUM(E$99:E115))</f>
        <v>2104740.73941187</v>
      </c>
      <c r="E116" s="522">
        <f t="shared" si="41"/>
        <v>60419.36363636364</v>
      </c>
      <c r="F116" s="523">
        <f t="shared" si="42"/>
        <v>2044321.3757755065</v>
      </c>
      <c r="G116" s="523">
        <f t="shared" si="43"/>
        <v>2074531.0575936884</v>
      </c>
      <c r="H116" s="526">
        <f t="shared" si="44"/>
        <v>316344.00417635089</v>
      </c>
      <c r="I116" s="577">
        <f t="shared" si="45"/>
        <v>316344.00417635089</v>
      </c>
      <c r="J116" s="514">
        <f t="shared" si="33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2025</v>
      </c>
      <c r="D117" s="374">
        <f>IF(F116+SUM(E$99:E116)=D$92,F116,D$92-SUM(E$99:E116))</f>
        <v>2044321.3757755065</v>
      </c>
      <c r="E117" s="522">
        <f t="shared" si="41"/>
        <v>60419.36363636364</v>
      </c>
      <c r="F117" s="523">
        <f t="shared" si="42"/>
        <v>1983902.012139143</v>
      </c>
      <c r="G117" s="523">
        <f t="shared" si="43"/>
        <v>2014111.6939573246</v>
      </c>
      <c r="H117" s="526">
        <f t="shared" si="44"/>
        <v>308890.36598487117</v>
      </c>
      <c r="I117" s="577">
        <f t="shared" si="45"/>
        <v>308890.36598487117</v>
      </c>
      <c r="J117" s="514">
        <f t="shared" si="33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2026</v>
      </c>
      <c r="D118" s="374">
        <f>IF(F117+SUM(E$99:E117)=D$92,F117,D$92-SUM(E$99:E117))</f>
        <v>1983902.012139143</v>
      </c>
      <c r="E118" s="522">
        <f t="shared" si="41"/>
        <v>60419.36363636364</v>
      </c>
      <c r="F118" s="523">
        <f t="shared" si="42"/>
        <v>1923482.6485027794</v>
      </c>
      <c r="G118" s="523">
        <f t="shared" si="43"/>
        <v>1953692.3303209613</v>
      </c>
      <c r="H118" s="526">
        <f t="shared" si="44"/>
        <v>301436.7277933915</v>
      </c>
      <c r="I118" s="577">
        <f t="shared" si="45"/>
        <v>301436.7277933915</v>
      </c>
      <c r="J118" s="514">
        <f t="shared" si="33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2027</v>
      </c>
      <c r="D119" s="374">
        <f>IF(F118+SUM(E$99:E118)=D$92,F118,D$92-SUM(E$99:E118))</f>
        <v>1923482.6485027794</v>
      </c>
      <c r="E119" s="522">
        <f t="shared" si="41"/>
        <v>60419.36363636364</v>
      </c>
      <c r="F119" s="523">
        <f t="shared" si="42"/>
        <v>1863063.2848664159</v>
      </c>
      <c r="G119" s="523">
        <f t="shared" si="43"/>
        <v>1893272.9666845975</v>
      </c>
      <c r="H119" s="526">
        <f t="shared" si="44"/>
        <v>293983.08960191172</v>
      </c>
      <c r="I119" s="577">
        <f t="shared" si="45"/>
        <v>293983.08960191172</v>
      </c>
      <c r="J119" s="514">
        <f t="shared" si="33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2028</v>
      </c>
      <c r="D120" s="374">
        <f>IF(F119+SUM(E$99:E119)=D$92,F119,D$92-SUM(E$99:E119))</f>
        <v>1863063.2848664159</v>
      </c>
      <c r="E120" s="522">
        <f t="shared" si="41"/>
        <v>60419.36363636364</v>
      </c>
      <c r="F120" s="523">
        <f t="shared" si="42"/>
        <v>1802643.9212300524</v>
      </c>
      <c r="G120" s="523">
        <f t="shared" si="43"/>
        <v>1832853.6030482342</v>
      </c>
      <c r="H120" s="526">
        <f t="shared" si="44"/>
        <v>286529.45141043206</v>
      </c>
      <c r="I120" s="577">
        <f t="shared" si="45"/>
        <v>286529.45141043206</v>
      </c>
      <c r="J120" s="514">
        <f t="shared" si="33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2029</v>
      </c>
      <c r="D121" s="374">
        <f>IF(F120+SUM(E$99:E120)=D$92,F120,D$92-SUM(E$99:E120))</f>
        <v>1802643.9212300524</v>
      </c>
      <c r="E121" s="522">
        <f t="shared" si="41"/>
        <v>60419.36363636364</v>
      </c>
      <c r="F121" s="523">
        <f t="shared" si="42"/>
        <v>1742224.5575936888</v>
      </c>
      <c r="G121" s="523">
        <f t="shared" si="43"/>
        <v>1772434.2394118705</v>
      </c>
      <c r="H121" s="526">
        <f t="shared" si="44"/>
        <v>279075.81321895233</v>
      </c>
      <c r="I121" s="577">
        <f t="shared" si="45"/>
        <v>279075.81321895233</v>
      </c>
      <c r="J121" s="514">
        <f t="shared" si="33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2030</v>
      </c>
      <c r="D122" s="374">
        <f>IF(F121+SUM(E$99:E121)=D$92,F121,D$92-SUM(E$99:E121))</f>
        <v>1742224.5575936888</v>
      </c>
      <c r="E122" s="522">
        <f t="shared" si="41"/>
        <v>60419.36363636364</v>
      </c>
      <c r="F122" s="523">
        <f t="shared" si="42"/>
        <v>1681805.1939573253</v>
      </c>
      <c r="G122" s="523">
        <f t="shared" si="43"/>
        <v>1712014.8757755072</v>
      </c>
      <c r="H122" s="526">
        <f t="shared" si="44"/>
        <v>271622.17502747261</v>
      </c>
      <c r="I122" s="577">
        <f t="shared" si="45"/>
        <v>271622.17502747261</v>
      </c>
      <c r="J122" s="514">
        <f t="shared" si="33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2031</v>
      </c>
      <c r="D123" s="374">
        <f>IF(F122+SUM(E$99:E122)=D$92,F122,D$92-SUM(E$99:E122))</f>
        <v>1681805.1939573253</v>
      </c>
      <c r="E123" s="522">
        <f t="shared" si="41"/>
        <v>60419.36363636364</v>
      </c>
      <c r="F123" s="523">
        <f t="shared" si="42"/>
        <v>1621385.8303209618</v>
      </c>
      <c r="G123" s="523">
        <f t="shared" si="43"/>
        <v>1651595.5121391434</v>
      </c>
      <c r="H123" s="526">
        <f t="shared" si="44"/>
        <v>264168.53683599288</v>
      </c>
      <c r="I123" s="577">
        <f t="shared" si="45"/>
        <v>264168.53683599288</v>
      </c>
      <c r="J123" s="514">
        <f t="shared" si="33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2032</v>
      </c>
      <c r="D124" s="374">
        <f>IF(F123+SUM(E$99:E123)=D$92,F123,D$92-SUM(E$99:E123))</f>
        <v>1621385.8303209618</v>
      </c>
      <c r="E124" s="522">
        <f t="shared" si="41"/>
        <v>60419.36363636364</v>
      </c>
      <c r="F124" s="523">
        <f t="shared" si="42"/>
        <v>1560966.4666845982</v>
      </c>
      <c r="G124" s="523">
        <f t="shared" si="43"/>
        <v>1591176.1485027801</v>
      </c>
      <c r="H124" s="526">
        <f t="shared" si="44"/>
        <v>256714.89864451322</v>
      </c>
      <c r="I124" s="577">
        <f t="shared" si="45"/>
        <v>256714.89864451322</v>
      </c>
      <c r="J124" s="514">
        <f t="shared" si="33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2033</v>
      </c>
      <c r="D125" s="374">
        <f>IF(F124+SUM(E$99:E124)=D$92,F124,D$92-SUM(E$99:E124))</f>
        <v>1560966.4666845982</v>
      </c>
      <c r="E125" s="522">
        <f t="shared" si="41"/>
        <v>60419.36363636364</v>
      </c>
      <c r="F125" s="523">
        <f t="shared" si="42"/>
        <v>1500547.1030482347</v>
      </c>
      <c r="G125" s="523">
        <f t="shared" si="43"/>
        <v>1530756.7848664164</v>
      </c>
      <c r="H125" s="526">
        <f t="shared" si="44"/>
        <v>249261.26045303349</v>
      </c>
      <c r="I125" s="577">
        <f t="shared" si="45"/>
        <v>249261.26045303349</v>
      </c>
      <c r="J125" s="514">
        <f t="shared" si="33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2034</v>
      </c>
      <c r="D126" s="374">
        <f>IF(F125+SUM(E$99:E125)=D$92,F125,D$92-SUM(E$99:E125))</f>
        <v>1500547.1030482347</v>
      </c>
      <c r="E126" s="522">
        <f t="shared" si="41"/>
        <v>60419.36363636364</v>
      </c>
      <c r="F126" s="523">
        <f t="shared" si="42"/>
        <v>1440127.7394118712</v>
      </c>
      <c r="G126" s="523">
        <f t="shared" si="43"/>
        <v>1470337.4212300531</v>
      </c>
      <c r="H126" s="526">
        <f t="shared" si="44"/>
        <v>241807.6222615538</v>
      </c>
      <c r="I126" s="577">
        <f t="shared" si="45"/>
        <v>241807.6222615538</v>
      </c>
      <c r="J126" s="514">
        <f t="shared" si="33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2035</v>
      </c>
      <c r="D127" s="374">
        <f>IF(F126+SUM(E$99:E126)=D$92,F126,D$92-SUM(E$99:E126))</f>
        <v>1440127.7394118712</v>
      </c>
      <c r="E127" s="522">
        <f t="shared" si="41"/>
        <v>60419.36363636364</v>
      </c>
      <c r="F127" s="523">
        <f t="shared" si="42"/>
        <v>1379708.3757755077</v>
      </c>
      <c r="G127" s="523">
        <f t="shared" si="43"/>
        <v>1409918.0575936893</v>
      </c>
      <c r="H127" s="526">
        <f t="shared" si="44"/>
        <v>234353.98407007405</v>
      </c>
      <c r="I127" s="577">
        <f t="shared" si="45"/>
        <v>234353.98407007405</v>
      </c>
      <c r="J127" s="514">
        <f t="shared" si="33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2036</v>
      </c>
      <c r="D128" s="374">
        <f>IF(F127+SUM(E$99:E127)=D$92,F127,D$92-SUM(E$99:E127))</f>
        <v>1379708.3757755077</v>
      </c>
      <c r="E128" s="522">
        <f t="shared" si="41"/>
        <v>60419.36363636364</v>
      </c>
      <c r="F128" s="523">
        <f t="shared" si="42"/>
        <v>1319289.0121391441</v>
      </c>
      <c r="G128" s="523">
        <f t="shared" si="43"/>
        <v>1349498.693957326</v>
      </c>
      <c r="H128" s="526">
        <f t="shared" si="44"/>
        <v>226900.34587859438</v>
      </c>
      <c r="I128" s="577">
        <f t="shared" si="45"/>
        <v>226900.34587859438</v>
      </c>
      <c r="J128" s="514">
        <f t="shared" si="33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2037</v>
      </c>
      <c r="D129" s="374">
        <f>IF(F128+SUM(E$99:E128)=D$92,F128,D$92-SUM(E$99:E128))</f>
        <v>1319289.0121391441</v>
      </c>
      <c r="E129" s="522">
        <f t="shared" si="41"/>
        <v>60419.36363636364</v>
      </c>
      <c r="F129" s="523">
        <f t="shared" si="42"/>
        <v>1258869.6485027806</v>
      </c>
      <c r="G129" s="523">
        <f t="shared" si="43"/>
        <v>1289079.3303209622</v>
      </c>
      <c r="H129" s="526">
        <f t="shared" si="44"/>
        <v>219446.70768711463</v>
      </c>
      <c r="I129" s="577">
        <f t="shared" si="45"/>
        <v>219446.70768711463</v>
      </c>
      <c r="J129" s="514">
        <f t="shared" si="33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2038</v>
      </c>
      <c r="D130" s="374">
        <f>IF(F129+SUM(E$99:E129)=D$92,F129,D$92-SUM(E$99:E129))</f>
        <v>1258869.6485027806</v>
      </c>
      <c r="E130" s="522">
        <f t="shared" si="41"/>
        <v>60419.36363636364</v>
      </c>
      <c r="F130" s="523">
        <f t="shared" si="42"/>
        <v>1198450.2848664171</v>
      </c>
      <c r="G130" s="523">
        <f t="shared" si="43"/>
        <v>1228659.9666845989</v>
      </c>
      <c r="H130" s="526">
        <f t="shared" si="44"/>
        <v>211993.06949563493</v>
      </c>
      <c r="I130" s="577">
        <f t="shared" si="45"/>
        <v>211993.06949563493</v>
      </c>
      <c r="J130" s="514">
        <f t="shared" si="33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2039</v>
      </c>
      <c r="D131" s="374">
        <f>IF(F130+SUM(E$99:E130)=D$92,F130,D$92-SUM(E$99:E130))</f>
        <v>1198450.2848664171</v>
      </c>
      <c r="E131" s="522">
        <f t="shared" si="41"/>
        <v>60419.36363636364</v>
      </c>
      <c r="F131" s="523">
        <f t="shared" si="42"/>
        <v>1138030.9212300535</v>
      </c>
      <c r="G131" s="523">
        <f t="shared" si="43"/>
        <v>1168240.6030482352</v>
      </c>
      <c r="H131" s="526">
        <f t="shared" si="44"/>
        <v>204539.43130415521</v>
      </c>
      <c r="I131" s="577">
        <f t="shared" si="45"/>
        <v>204539.43130415521</v>
      </c>
      <c r="J131" s="514">
        <f t="shared" si="33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 ht="12.5">
      <c r="B132" s="195" t="str">
        <f t="shared" si="29"/>
        <v/>
      </c>
      <c r="C132" s="507">
        <f>IF(D93="","-",+C131+1)</f>
        <v>2040</v>
      </c>
      <c r="D132" s="374">
        <f>IF(F131+SUM(E$99:E131)=D$92,F131,D$92-SUM(E$99:E131))</f>
        <v>1138030.9212300535</v>
      </c>
      <c r="E132" s="522">
        <f t="shared" si="41"/>
        <v>60419.36363636364</v>
      </c>
      <c r="F132" s="523">
        <f t="shared" si="42"/>
        <v>1077611.55759369</v>
      </c>
      <c r="G132" s="523">
        <f t="shared" si="43"/>
        <v>1107821.2394118719</v>
      </c>
      <c r="H132" s="526">
        <f t="shared" si="44"/>
        <v>197085.79311267551</v>
      </c>
      <c r="I132" s="577">
        <f t="shared" si="45"/>
        <v>197085.79311267551</v>
      </c>
      <c r="J132" s="514">
        <f t="shared" si="33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 ht="12.5">
      <c r="B133" s="195" t="str">
        <f t="shared" si="29"/>
        <v/>
      </c>
      <c r="C133" s="507">
        <f>IF(D93="","-",+C132+1)</f>
        <v>2041</v>
      </c>
      <c r="D133" s="374">
        <f>IF(F132+SUM(E$99:E132)=D$92,F132,D$92-SUM(E$99:E132))</f>
        <v>1077611.55759369</v>
      </c>
      <c r="E133" s="522">
        <f t="shared" si="41"/>
        <v>60419.36363636364</v>
      </c>
      <c r="F133" s="523">
        <f t="shared" si="42"/>
        <v>1017192.1939573264</v>
      </c>
      <c r="G133" s="523">
        <f t="shared" si="43"/>
        <v>1047401.8757755081</v>
      </c>
      <c r="H133" s="526">
        <f t="shared" si="44"/>
        <v>189632.15492119576</v>
      </c>
      <c r="I133" s="577">
        <f t="shared" si="45"/>
        <v>189632.15492119576</v>
      </c>
      <c r="J133" s="514">
        <f t="shared" si="33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 ht="12.5">
      <c r="B134" s="195" t="str">
        <f t="shared" si="29"/>
        <v/>
      </c>
      <c r="C134" s="507">
        <f>IF(D93="","-",+C133+1)</f>
        <v>2042</v>
      </c>
      <c r="D134" s="374">
        <f>IF(F133+SUM(E$99:E133)=D$92,F133,D$92-SUM(E$99:E133))</f>
        <v>1017192.1939573264</v>
      </c>
      <c r="E134" s="522">
        <f t="shared" si="41"/>
        <v>60419.36363636364</v>
      </c>
      <c r="F134" s="523">
        <f t="shared" si="42"/>
        <v>956772.8303209627</v>
      </c>
      <c r="G134" s="523">
        <f t="shared" si="43"/>
        <v>986982.51213914459</v>
      </c>
      <c r="H134" s="526">
        <f t="shared" si="44"/>
        <v>182178.51672971607</v>
      </c>
      <c r="I134" s="577">
        <f t="shared" si="45"/>
        <v>182178.51672971607</v>
      </c>
      <c r="J134" s="514">
        <f t="shared" si="33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 ht="12.5">
      <c r="B135" s="195" t="str">
        <f t="shared" si="29"/>
        <v/>
      </c>
      <c r="C135" s="507">
        <f>IF(D93="","-",+C134+1)</f>
        <v>2043</v>
      </c>
      <c r="D135" s="374">
        <f>IF(F134+SUM(E$99:E134)=D$92,F134,D$92-SUM(E$99:E134))</f>
        <v>956772.8303209627</v>
      </c>
      <c r="E135" s="522">
        <f t="shared" si="41"/>
        <v>60419.36363636364</v>
      </c>
      <c r="F135" s="523">
        <f t="shared" si="42"/>
        <v>896353.46668459906</v>
      </c>
      <c r="G135" s="523">
        <f t="shared" si="43"/>
        <v>926563.14850278082</v>
      </c>
      <c r="H135" s="526">
        <f t="shared" si="44"/>
        <v>174724.87853823631</v>
      </c>
      <c r="I135" s="577">
        <f t="shared" si="45"/>
        <v>174724.87853823631</v>
      </c>
      <c r="J135" s="514">
        <f t="shared" si="33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 ht="12.5">
      <c r="B136" s="195" t="str">
        <f t="shared" si="29"/>
        <v/>
      </c>
      <c r="C136" s="507">
        <f>IF(D93="","-",+C135+1)</f>
        <v>2044</v>
      </c>
      <c r="D136" s="374">
        <f>IF(F135+SUM(E$99:E135)=D$92,F135,D$92-SUM(E$99:E135))</f>
        <v>896353.46668459906</v>
      </c>
      <c r="E136" s="522">
        <f t="shared" si="41"/>
        <v>60419.36363636364</v>
      </c>
      <c r="F136" s="523">
        <f t="shared" si="42"/>
        <v>835934.10304823541</v>
      </c>
      <c r="G136" s="523">
        <f t="shared" si="43"/>
        <v>866143.78486641729</v>
      </c>
      <c r="H136" s="526">
        <f t="shared" si="44"/>
        <v>167271.24034675662</v>
      </c>
      <c r="I136" s="577">
        <f t="shared" si="45"/>
        <v>167271.24034675662</v>
      </c>
      <c r="J136" s="514">
        <f t="shared" si="33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 ht="12.5">
      <c r="B137" s="195" t="str">
        <f t="shared" si="29"/>
        <v/>
      </c>
      <c r="C137" s="507">
        <f>IF(D93="","-",+C136+1)</f>
        <v>2045</v>
      </c>
      <c r="D137" s="374">
        <f>IF(F136+SUM(E$99:E136)=D$92,F136,D$92-SUM(E$99:E136))</f>
        <v>835934.10304823541</v>
      </c>
      <c r="E137" s="522">
        <f t="shared" si="41"/>
        <v>60419.36363636364</v>
      </c>
      <c r="F137" s="523">
        <f t="shared" si="42"/>
        <v>775514.73941187176</v>
      </c>
      <c r="G137" s="523">
        <f t="shared" si="43"/>
        <v>805724.42123005353</v>
      </c>
      <c r="H137" s="526">
        <f t="shared" si="44"/>
        <v>159817.60215527687</v>
      </c>
      <c r="I137" s="577">
        <f t="shared" si="45"/>
        <v>159817.60215527687</v>
      </c>
      <c r="J137" s="514">
        <f t="shared" si="33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 ht="12.5">
      <c r="B138" s="195" t="str">
        <f t="shared" si="29"/>
        <v/>
      </c>
      <c r="C138" s="507">
        <f>IF(D93="","-",+C137+1)</f>
        <v>2046</v>
      </c>
      <c r="D138" s="374">
        <f>IF(F137+SUM(E$99:E137)=D$92,F137,D$92-SUM(E$99:E137))</f>
        <v>775514.73941187176</v>
      </c>
      <c r="E138" s="522">
        <f t="shared" si="41"/>
        <v>60419.36363636364</v>
      </c>
      <c r="F138" s="523">
        <f t="shared" si="42"/>
        <v>715095.37577550812</v>
      </c>
      <c r="G138" s="523">
        <f t="shared" si="43"/>
        <v>745305.05759369</v>
      </c>
      <c r="H138" s="526">
        <f t="shared" si="44"/>
        <v>152363.96396379714</v>
      </c>
      <c r="I138" s="577">
        <f t="shared" si="45"/>
        <v>152363.96396379714</v>
      </c>
      <c r="J138" s="514">
        <f t="shared" si="33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 ht="12.5">
      <c r="B139" s="195" t="str">
        <f t="shared" si="29"/>
        <v/>
      </c>
      <c r="C139" s="507">
        <f>IF(D93="","-",+C138+1)</f>
        <v>2047</v>
      </c>
      <c r="D139" s="374">
        <f>IF(F138+SUM(E$99:E138)=D$92,F138,D$92-SUM(E$99:E138))</f>
        <v>715095.37577550812</v>
      </c>
      <c r="E139" s="522">
        <f t="shared" si="41"/>
        <v>60419.36363636364</v>
      </c>
      <c r="F139" s="523">
        <f t="shared" si="42"/>
        <v>654676.01213914447</v>
      </c>
      <c r="G139" s="523">
        <f t="shared" si="43"/>
        <v>684885.69395732624</v>
      </c>
      <c r="H139" s="526">
        <f t="shared" si="44"/>
        <v>144910.32577231742</v>
      </c>
      <c r="I139" s="577">
        <f t="shared" si="45"/>
        <v>144910.32577231742</v>
      </c>
      <c r="J139" s="514">
        <f t="shared" si="33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 ht="12.5">
      <c r="B140" s="195" t="str">
        <f t="shared" si="29"/>
        <v/>
      </c>
      <c r="C140" s="507">
        <f>IF(D93="","-",+C139+1)</f>
        <v>2048</v>
      </c>
      <c r="D140" s="374">
        <f>IF(F139+SUM(E$99:E139)=D$92,F139,D$92-SUM(E$99:E139))</f>
        <v>654676.01213914447</v>
      </c>
      <c r="E140" s="522">
        <f t="shared" si="41"/>
        <v>60419.36363636364</v>
      </c>
      <c r="F140" s="523">
        <f t="shared" si="42"/>
        <v>594256.64850278082</v>
      </c>
      <c r="G140" s="523">
        <f t="shared" si="43"/>
        <v>624466.3303209627</v>
      </c>
      <c r="H140" s="526">
        <f t="shared" si="44"/>
        <v>137456.68758083769</v>
      </c>
      <c r="I140" s="577">
        <f t="shared" si="45"/>
        <v>137456.68758083769</v>
      </c>
      <c r="J140" s="514">
        <f t="shared" si="33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 ht="12.5">
      <c r="B141" s="195" t="str">
        <f t="shared" si="29"/>
        <v/>
      </c>
      <c r="C141" s="507">
        <f>IF(D93="","-",+C140+1)</f>
        <v>2049</v>
      </c>
      <c r="D141" s="374">
        <f>IF(F140+SUM(E$99:E140)=D$92,F140,D$92-SUM(E$99:E140))</f>
        <v>594256.64850278082</v>
      </c>
      <c r="E141" s="522">
        <f t="shared" si="41"/>
        <v>60419.36363636364</v>
      </c>
      <c r="F141" s="523">
        <f t="shared" si="42"/>
        <v>533837.28486641718</v>
      </c>
      <c r="G141" s="523">
        <f t="shared" si="43"/>
        <v>564046.96668459894</v>
      </c>
      <c r="H141" s="526">
        <f t="shared" si="44"/>
        <v>130003.04938935794</v>
      </c>
      <c r="I141" s="577">
        <f t="shared" si="45"/>
        <v>130003.04938935794</v>
      </c>
      <c r="J141" s="514">
        <f t="shared" si="33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 ht="12.5">
      <c r="B142" s="195" t="str">
        <f t="shared" si="29"/>
        <v/>
      </c>
      <c r="C142" s="507">
        <f>IF(D93="","-",+C141+1)</f>
        <v>2050</v>
      </c>
      <c r="D142" s="374">
        <f>IF(F141+SUM(E$99:E141)=D$92,F141,D$92-SUM(E$99:E141))</f>
        <v>533837.28486641718</v>
      </c>
      <c r="E142" s="522">
        <f t="shared" si="41"/>
        <v>60419.36363636364</v>
      </c>
      <c r="F142" s="523">
        <f t="shared" si="42"/>
        <v>473417.92123005353</v>
      </c>
      <c r="G142" s="523">
        <f t="shared" si="43"/>
        <v>503627.60304823535</v>
      </c>
      <c r="H142" s="526">
        <f t="shared" si="44"/>
        <v>122549.41119787825</v>
      </c>
      <c r="I142" s="577">
        <f t="shared" si="45"/>
        <v>122549.41119787825</v>
      </c>
      <c r="J142" s="514">
        <f t="shared" si="33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 ht="12.5">
      <c r="B143" s="195" t="str">
        <f t="shared" si="29"/>
        <v/>
      </c>
      <c r="C143" s="507">
        <f>IF(D93="","-",+C142+1)</f>
        <v>2051</v>
      </c>
      <c r="D143" s="374">
        <f>IF(F142+SUM(E$99:E142)=D$92,F142,D$92-SUM(E$99:E142))</f>
        <v>473417.92123005353</v>
      </c>
      <c r="E143" s="522">
        <f t="shared" si="41"/>
        <v>60419.36363636364</v>
      </c>
      <c r="F143" s="523">
        <f t="shared" si="42"/>
        <v>412998.55759368988</v>
      </c>
      <c r="G143" s="523">
        <f t="shared" si="43"/>
        <v>443208.23941187171</v>
      </c>
      <c r="H143" s="526">
        <f t="shared" si="44"/>
        <v>115095.77300639851</v>
      </c>
      <c r="I143" s="577">
        <f t="shared" si="45"/>
        <v>115095.77300639851</v>
      </c>
      <c r="J143" s="514">
        <f t="shared" si="33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 ht="12.5">
      <c r="B144" s="195" t="str">
        <f t="shared" si="29"/>
        <v/>
      </c>
      <c r="C144" s="507">
        <f>IF(D93="","-",+C143+1)</f>
        <v>2052</v>
      </c>
      <c r="D144" s="374">
        <f>IF(F143+SUM(E$99:E143)=D$92,F143,D$92-SUM(E$99:E143))</f>
        <v>412998.55759368988</v>
      </c>
      <c r="E144" s="522">
        <f t="shared" si="41"/>
        <v>60419.36363636364</v>
      </c>
      <c r="F144" s="523">
        <f t="shared" si="42"/>
        <v>352579.19395732624</v>
      </c>
      <c r="G144" s="523">
        <f t="shared" si="43"/>
        <v>382788.87577550806</v>
      </c>
      <c r="H144" s="526">
        <f t="shared" si="44"/>
        <v>107642.13481491878</v>
      </c>
      <c r="I144" s="577">
        <f t="shared" si="45"/>
        <v>107642.13481491878</v>
      </c>
      <c r="J144" s="514">
        <f t="shared" si="33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 ht="12.5">
      <c r="B145" s="195" t="str">
        <f t="shared" si="29"/>
        <v/>
      </c>
      <c r="C145" s="507">
        <f>IF(D93="","-",+C144+1)</f>
        <v>2053</v>
      </c>
      <c r="D145" s="374">
        <f>IF(F144+SUM(E$99:E144)=D$92,F144,D$92-SUM(E$99:E144))</f>
        <v>352579.19395732624</v>
      </c>
      <c r="E145" s="522">
        <f t="shared" si="41"/>
        <v>60419.36363636364</v>
      </c>
      <c r="F145" s="523">
        <f t="shared" si="42"/>
        <v>292159.83032096259</v>
      </c>
      <c r="G145" s="523">
        <f t="shared" si="43"/>
        <v>322369.51213914441</v>
      </c>
      <c r="H145" s="526">
        <f t="shared" si="44"/>
        <v>100188.49662343904</v>
      </c>
      <c r="I145" s="577">
        <f t="shared" si="45"/>
        <v>100188.49662343904</v>
      </c>
      <c r="J145" s="514">
        <f t="shared" si="33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 ht="12.5">
      <c r="B146" s="195" t="str">
        <f t="shared" si="29"/>
        <v/>
      </c>
      <c r="C146" s="507">
        <f>IF(D93="","-",+C145+1)</f>
        <v>2054</v>
      </c>
      <c r="D146" s="374">
        <f>IF(F145+SUM(E$99:E145)=D$92,F145,D$92-SUM(E$99:E145))</f>
        <v>292159.83032096259</v>
      </c>
      <c r="E146" s="522">
        <f t="shared" si="41"/>
        <v>60419.36363636364</v>
      </c>
      <c r="F146" s="523">
        <f t="shared" si="42"/>
        <v>231740.46668459894</v>
      </c>
      <c r="G146" s="523">
        <f t="shared" si="43"/>
        <v>261950.14850278076</v>
      </c>
      <c r="H146" s="526">
        <f t="shared" si="44"/>
        <v>92734.858431959321</v>
      </c>
      <c r="I146" s="577">
        <f t="shared" si="45"/>
        <v>92734.858431959321</v>
      </c>
      <c r="J146" s="514">
        <f t="shared" si="33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 ht="12.5">
      <c r="B147" s="195" t="str">
        <f t="shared" si="29"/>
        <v/>
      </c>
      <c r="C147" s="507">
        <f>IF(D93="","-",+C146+1)</f>
        <v>2055</v>
      </c>
      <c r="D147" s="374">
        <f>IF(F146+SUM(E$99:E146)=D$92,F146,D$92-SUM(E$99:E146))</f>
        <v>231740.46668459894</v>
      </c>
      <c r="E147" s="522">
        <f t="shared" si="41"/>
        <v>60419.36363636364</v>
      </c>
      <c r="F147" s="523">
        <f t="shared" si="42"/>
        <v>171321.10304823529</v>
      </c>
      <c r="G147" s="523">
        <f t="shared" si="43"/>
        <v>201530.78486641712</v>
      </c>
      <c r="H147" s="526">
        <f t="shared" si="44"/>
        <v>85281.220240479597</v>
      </c>
      <c r="I147" s="577">
        <f t="shared" si="45"/>
        <v>85281.220240479597</v>
      </c>
      <c r="J147" s="514">
        <f t="shared" si="33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 ht="12.5">
      <c r="B148" s="195" t="str">
        <f t="shared" si="29"/>
        <v/>
      </c>
      <c r="C148" s="507">
        <f>IF(D93="","-",+C147+1)</f>
        <v>2056</v>
      </c>
      <c r="D148" s="374">
        <f>IF(F147+SUM(E$99:E147)=D$92,F147,D$92-SUM(E$99:E147))</f>
        <v>171321.10304823529</v>
      </c>
      <c r="E148" s="522">
        <f t="shared" si="41"/>
        <v>60419.36363636364</v>
      </c>
      <c r="F148" s="523">
        <f t="shared" si="42"/>
        <v>110901.73941187165</v>
      </c>
      <c r="G148" s="523">
        <f t="shared" si="43"/>
        <v>141111.42123005347</v>
      </c>
      <c r="H148" s="526">
        <f t="shared" si="44"/>
        <v>77827.582048999873</v>
      </c>
      <c r="I148" s="577">
        <f t="shared" si="45"/>
        <v>77827.582048999873</v>
      </c>
      <c r="J148" s="514">
        <f t="shared" si="33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 ht="12.5">
      <c r="B149" s="195" t="str">
        <f t="shared" si="29"/>
        <v/>
      </c>
      <c r="C149" s="507">
        <f>IF(D93="","-",+C148+1)</f>
        <v>2057</v>
      </c>
      <c r="D149" s="374">
        <f>IF(F148+SUM(E$99:E148)=D$92,F148,D$92-SUM(E$99:E148))</f>
        <v>110901.73941187165</v>
      </c>
      <c r="E149" s="522">
        <f t="shared" si="41"/>
        <v>60419.36363636364</v>
      </c>
      <c r="F149" s="523">
        <f t="shared" si="42"/>
        <v>50482.375775508008</v>
      </c>
      <c r="G149" s="523">
        <f t="shared" si="43"/>
        <v>80692.057593689824</v>
      </c>
      <c r="H149" s="526">
        <f t="shared" si="44"/>
        <v>70373.943857520149</v>
      </c>
      <c r="I149" s="577">
        <f t="shared" si="45"/>
        <v>70373.943857520149</v>
      </c>
      <c r="J149" s="514">
        <f t="shared" si="33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 ht="12.5">
      <c r="B150" s="195" t="str">
        <f t="shared" si="29"/>
        <v/>
      </c>
      <c r="C150" s="507">
        <f>IF(D93="","-",+C149+1)</f>
        <v>2058</v>
      </c>
      <c r="D150" s="374">
        <f>IF(F149+SUM(E$99:E149)=D$92,F149,D$92-SUM(E$99:E149))</f>
        <v>50482.375775508008</v>
      </c>
      <c r="E150" s="522">
        <f t="shared" si="41"/>
        <v>50482.375775508008</v>
      </c>
      <c r="F150" s="523">
        <f t="shared" si="42"/>
        <v>0</v>
      </c>
      <c r="G150" s="523">
        <f t="shared" si="43"/>
        <v>25241.187887754004</v>
      </c>
      <c r="H150" s="526">
        <f t="shared" si="44"/>
        <v>53596.256338216328</v>
      </c>
      <c r="I150" s="577">
        <f t="shared" si="45"/>
        <v>53596.256338216328</v>
      </c>
      <c r="J150" s="514">
        <f t="shared" si="33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 ht="12.5">
      <c r="B151" s="195" t="str">
        <f t="shared" si="2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3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 ht="12.5">
      <c r="B152" s="195" t="str">
        <f t="shared" si="2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3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 ht="12.5">
      <c r="B153" s="195" t="str">
        <f t="shared" si="2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3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" thickBot="1">
      <c r="B154" s="195" t="str">
        <f t="shared" si="29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3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 ht="12.5">
      <c r="C155" s="374" t="s">
        <v>78</v>
      </c>
      <c r="D155" s="375"/>
      <c r="E155" s="375">
        <f>SUM(E99:E154)</f>
        <v>2658452.0000000009</v>
      </c>
      <c r="F155" s="375"/>
      <c r="G155" s="375"/>
      <c r="H155" s="375">
        <f>SUM(H99:H154)</f>
        <v>9638543.1033122614</v>
      </c>
      <c r="I155" s="375">
        <f>SUM(I99:I154)</f>
        <v>9638543.1033122614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1707258.207662385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1707258.207662385</v>
      </c>
      <c r="O6" s="269"/>
      <c r="P6" s="269"/>
    </row>
    <row r="7" spans="1:16" ht="13.5" thickBot="1">
      <c r="C7" s="467" t="s">
        <v>48</v>
      </c>
      <c r="D7" s="624" t="s">
        <v>336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335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631">
        <v>10633184.585172281</v>
      </c>
      <c r="E32" s="630">
        <v>388543.90476190473</v>
      </c>
      <c r="F32" s="631">
        <v>10244640.680410376</v>
      </c>
      <c r="G32" s="630">
        <v>1707258.207662385</v>
      </c>
      <c r="H32" s="639">
        <v>1707258.207662385</v>
      </c>
      <c r="I32" s="511">
        <f t="shared" si="9"/>
        <v>0</v>
      </c>
      <c r="J32" s="511"/>
      <c r="K32" s="518">
        <f t="shared" ref="K32" si="18">G32</f>
        <v>1707258.207662385</v>
      </c>
      <c r="L32" s="519">
        <f t="shared" ref="L32" si="19">IF(K32&lt;&gt;0,+G32-K32,0)</f>
        <v>0</v>
      </c>
      <c r="M32" s="518">
        <f t="shared" ref="M32" si="20">H32</f>
        <v>1707258.207662385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10244640.680410376</v>
      </c>
      <c r="E33" s="522">
        <f>IF(+I14&lt;F32,I14,D33)</f>
        <v>388543.90476190473</v>
      </c>
      <c r="F33" s="523">
        <f t="shared" ref="F33" si="21">+D33-E33</f>
        <v>9856096.775648471</v>
      </c>
      <c r="G33" s="524">
        <f t="shared" ref="G33:G72" si="22">+I$12*((D33+F33)/2)+E33</f>
        <v>1518648.5397270261</v>
      </c>
      <c r="H33" s="491">
        <f t="shared" ref="H33:H72" si="23">+I$13*((D33+F33)/2)+E33</f>
        <v>1518648.5397270261</v>
      </c>
      <c r="I33" s="511">
        <f t="shared" si="9"/>
        <v>0</v>
      </c>
      <c r="J33" s="511"/>
      <c r="K33" s="525"/>
      <c r="L33" s="514">
        <f t="shared" ref="L33:L72" si="24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9856096.775648471</v>
      </c>
      <c r="E34" s="522">
        <f>IF(+I14&lt;F33,I14,D34)</f>
        <v>388543.90476190473</v>
      </c>
      <c r="F34" s="523">
        <f t="shared" ref="F34:F72" si="25">+D34-E34</f>
        <v>9467552.8708865661</v>
      </c>
      <c r="G34" s="524">
        <f t="shared" si="22"/>
        <v>1474959.0712566525</v>
      </c>
      <c r="H34" s="491">
        <f t="shared" si="23"/>
        <v>1474959.0712566525</v>
      </c>
      <c r="I34" s="511">
        <f t="shared" ref="I34:I72" si="26">H34-G34</f>
        <v>0</v>
      </c>
      <c r="J34" s="511"/>
      <c r="K34" s="525"/>
      <c r="L34" s="514">
        <f t="shared" si="24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9467552.8708865661</v>
      </c>
      <c r="E35" s="522">
        <f>IF(+I14&lt;F34,I14,D35)</f>
        <v>388543.90476190473</v>
      </c>
      <c r="F35" s="523">
        <f t="shared" si="25"/>
        <v>9079008.9661246613</v>
      </c>
      <c r="G35" s="524">
        <f t="shared" si="22"/>
        <v>1431269.6027862781</v>
      </c>
      <c r="H35" s="491">
        <f t="shared" si="23"/>
        <v>1431269.6027862781</v>
      </c>
      <c r="I35" s="511">
        <f t="shared" si="26"/>
        <v>0</v>
      </c>
      <c r="J35" s="511"/>
      <c r="K35" s="525"/>
      <c r="L35" s="514">
        <f t="shared" si="24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9079008.9661246613</v>
      </c>
      <c r="E36" s="522">
        <f>IF(+I14&lt;F35,I14,D36)</f>
        <v>388543.90476190473</v>
      </c>
      <c r="F36" s="523">
        <f t="shared" si="25"/>
        <v>8690465.0613627564</v>
      </c>
      <c r="G36" s="524">
        <f t="shared" si="22"/>
        <v>1387580.1343159042</v>
      </c>
      <c r="H36" s="491">
        <f t="shared" si="23"/>
        <v>1387580.1343159042</v>
      </c>
      <c r="I36" s="511">
        <f t="shared" si="26"/>
        <v>0</v>
      </c>
      <c r="J36" s="511"/>
      <c r="K36" s="525"/>
      <c r="L36" s="514">
        <f t="shared" si="24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8690465.0613627564</v>
      </c>
      <c r="E37" s="522">
        <f>IF(+I14&lt;F36,I14,D37)</f>
        <v>388543.90476190473</v>
      </c>
      <c r="F37" s="523">
        <f t="shared" si="25"/>
        <v>8301921.1566008516</v>
      </c>
      <c r="G37" s="524">
        <f t="shared" si="22"/>
        <v>1343890.6658455299</v>
      </c>
      <c r="H37" s="491">
        <f t="shared" si="23"/>
        <v>1343890.6658455299</v>
      </c>
      <c r="I37" s="511">
        <f t="shared" si="26"/>
        <v>0</v>
      </c>
      <c r="J37" s="511"/>
      <c r="K37" s="525"/>
      <c r="L37" s="514">
        <f t="shared" si="24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8301921.1566008516</v>
      </c>
      <c r="E38" s="522">
        <f>IF(+I14&lt;F37,I14,D38)</f>
        <v>388543.90476190473</v>
      </c>
      <c r="F38" s="523">
        <f t="shared" si="25"/>
        <v>7913377.2518389467</v>
      </c>
      <c r="G38" s="524">
        <f t="shared" si="22"/>
        <v>1300201.197375156</v>
      </c>
      <c r="H38" s="491">
        <f t="shared" si="23"/>
        <v>1300201.197375156</v>
      </c>
      <c r="I38" s="511">
        <f t="shared" si="26"/>
        <v>0</v>
      </c>
      <c r="J38" s="511"/>
      <c r="K38" s="525"/>
      <c r="L38" s="514">
        <f t="shared" si="24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7913377.2518389467</v>
      </c>
      <c r="E39" s="522">
        <f>IF(+I14&lt;F38,I14,D39)</f>
        <v>388543.90476190473</v>
      </c>
      <c r="F39" s="523">
        <f t="shared" si="25"/>
        <v>7524833.3470770419</v>
      </c>
      <c r="G39" s="524">
        <f t="shared" si="22"/>
        <v>1256511.7289047819</v>
      </c>
      <c r="H39" s="491">
        <f t="shared" si="23"/>
        <v>1256511.7289047819</v>
      </c>
      <c r="I39" s="511">
        <f t="shared" si="26"/>
        <v>0</v>
      </c>
      <c r="J39" s="511"/>
      <c r="K39" s="525"/>
      <c r="L39" s="514">
        <f t="shared" si="24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7524833.3470770419</v>
      </c>
      <c r="E40" s="522">
        <f>IF(+I14&lt;F39,I14,D40)</f>
        <v>388543.90476190473</v>
      </c>
      <c r="F40" s="523">
        <f t="shared" si="25"/>
        <v>7136289.442315137</v>
      </c>
      <c r="G40" s="524">
        <f t="shared" si="22"/>
        <v>1212822.2604344077</v>
      </c>
      <c r="H40" s="491">
        <f t="shared" si="23"/>
        <v>1212822.2604344077</v>
      </c>
      <c r="I40" s="511">
        <f t="shared" si="26"/>
        <v>0</v>
      </c>
      <c r="J40" s="511"/>
      <c r="K40" s="525"/>
      <c r="L40" s="514">
        <f t="shared" si="24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7136289.442315137</v>
      </c>
      <c r="E41" s="522">
        <f>IF(+I14&lt;F40,I14,D41)</f>
        <v>388543.90476190473</v>
      </c>
      <c r="F41" s="523">
        <f t="shared" si="25"/>
        <v>6747745.5375532322</v>
      </c>
      <c r="G41" s="524">
        <f t="shared" si="22"/>
        <v>1169132.7919640336</v>
      </c>
      <c r="H41" s="491">
        <f t="shared" si="23"/>
        <v>1169132.7919640336</v>
      </c>
      <c r="I41" s="511">
        <f t="shared" si="26"/>
        <v>0</v>
      </c>
      <c r="J41" s="511"/>
      <c r="K41" s="525"/>
      <c r="L41" s="514">
        <f t="shared" si="24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6747745.5375532322</v>
      </c>
      <c r="E42" s="522">
        <f>IF(+I14&lt;F41,I14,D42)</f>
        <v>388543.90476190473</v>
      </c>
      <c r="F42" s="523">
        <f t="shared" si="25"/>
        <v>6359201.6327913273</v>
      </c>
      <c r="G42" s="524">
        <f t="shared" si="22"/>
        <v>1125443.3234936595</v>
      </c>
      <c r="H42" s="491">
        <f t="shared" si="23"/>
        <v>1125443.3234936595</v>
      </c>
      <c r="I42" s="511">
        <f t="shared" si="26"/>
        <v>0</v>
      </c>
      <c r="J42" s="511"/>
      <c r="K42" s="525"/>
      <c r="L42" s="514">
        <f t="shared" si="24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6359201.6327913273</v>
      </c>
      <c r="E43" s="522">
        <f>IF(+I14&lt;F42,I14,D43)</f>
        <v>388543.90476190473</v>
      </c>
      <c r="F43" s="523">
        <f t="shared" si="25"/>
        <v>5970657.7280294225</v>
      </c>
      <c r="G43" s="524">
        <f t="shared" si="22"/>
        <v>1081753.8550232854</v>
      </c>
      <c r="H43" s="491">
        <f t="shared" si="23"/>
        <v>1081753.8550232854</v>
      </c>
      <c r="I43" s="511">
        <f t="shared" si="26"/>
        <v>0</v>
      </c>
      <c r="J43" s="511"/>
      <c r="K43" s="525"/>
      <c r="L43" s="514">
        <f t="shared" si="24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5970657.7280294225</v>
      </c>
      <c r="E44" s="522">
        <f>IF(+I14&lt;F43,I14,D44)</f>
        <v>388543.90476190473</v>
      </c>
      <c r="F44" s="523">
        <f t="shared" si="25"/>
        <v>5582113.8232675176</v>
      </c>
      <c r="G44" s="524">
        <f t="shared" si="22"/>
        <v>1038064.3865529111</v>
      </c>
      <c r="H44" s="491">
        <f t="shared" si="23"/>
        <v>1038064.3865529111</v>
      </c>
      <c r="I44" s="511">
        <f t="shared" si="26"/>
        <v>0</v>
      </c>
      <c r="J44" s="511"/>
      <c r="K44" s="525"/>
      <c r="L44" s="514">
        <f t="shared" si="24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5582113.8232675176</v>
      </c>
      <c r="E45" s="522">
        <f>IF(+I14&lt;F44,I14,D45)</f>
        <v>388543.90476190473</v>
      </c>
      <c r="F45" s="523">
        <f t="shared" si="25"/>
        <v>5193569.9185056128</v>
      </c>
      <c r="G45" s="524">
        <f t="shared" si="22"/>
        <v>994374.91808253701</v>
      </c>
      <c r="H45" s="491">
        <f t="shared" si="23"/>
        <v>994374.91808253701</v>
      </c>
      <c r="I45" s="511">
        <f t="shared" si="26"/>
        <v>0</v>
      </c>
      <c r="J45" s="511"/>
      <c r="K45" s="525"/>
      <c r="L45" s="514">
        <f t="shared" si="24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5193569.9185056128</v>
      </c>
      <c r="E46" s="522">
        <f>IF(+I14&lt;F45,I14,D46)</f>
        <v>388543.90476190473</v>
      </c>
      <c r="F46" s="523">
        <f t="shared" si="25"/>
        <v>4805026.0137437079</v>
      </c>
      <c r="G46" s="524">
        <f t="shared" si="22"/>
        <v>950685.44961216289</v>
      </c>
      <c r="H46" s="491">
        <f t="shared" si="23"/>
        <v>950685.44961216289</v>
      </c>
      <c r="I46" s="511">
        <f t="shared" si="26"/>
        <v>0</v>
      </c>
      <c r="J46" s="511"/>
      <c r="K46" s="525"/>
      <c r="L46" s="514">
        <f t="shared" si="24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4805026.0137437079</v>
      </c>
      <c r="E47" s="522">
        <f>IF(+I14&lt;F46,I14,D47)</f>
        <v>388543.90476190473</v>
      </c>
      <c r="F47" s="523">
        <f t="shared" si="25"/>
        <v>4416482.1089818031</v>
      </c>
      <c r="G47" s="524">
        <f t="shared" si="22"/>
        <v>906995.98114178888</v>
      </c>
      <c r="H47" s="491">
        <f t="shared" si="23"/>
        <v>906995.98114178888</v>
      </c>
      <c r="I47" s="511">
        <f t="shared" si="26"/>
        <v>0</v>
      </c>
      <c r="J47" s="511"/>
      <c r="K47" s="525"/>
      <c r="L47" s="514">
        <f t="shared" si="24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4416482.1089818031</v>
      </c>
      <c r="E48" s="522">
        <f>IF(+I14&lt;F47,I14,D48)</f>
        <v>388543.90476190473</v>
      </c>
      <c r="F48" s="523">
        <f t="shared" si="25"/>
        <v>4027938.2042198982</v>
      </c>
      <c r="G48" s="524">
        <f t="shared" si="22"/>
        <v>863306.51267141476</v>
      </c>
      <c r="H48" s="491">
        <f t="shared" si="23"/>
        <v>863306.51267141476</v>
      </c>
      <c r="I48" s="511">
        <f t="shared" si="26"/>
        <v>0</v>
      </c>
      <c r="J48" s="511"/>
      <c r="K48" s="525"/>
      <c r="L48" s="514">
        <f t="shared" si="24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4027938.2042198982</v>
      </c>
      <c r="E49" s="522">
        <f>IF(+I14&lt;F48,I14,D49)</f>
        <v>388543.90476190473</v>
      </c>
      <c r="F49" s="523">
        <f t="shared" si="25"/>
        <v>3639394.2994579934</v>
      </c>
      <c r="G49" s="524">
        <f t="shared" si="22"/>
        <v>819617.04420104064</v>
      </c>
      <c r="H49" s="491">
        <f t="shared" si="23"/>
        <v>819617.04420104064</v>
      </c>
      <c r="I49" s="511">
        <f t="shared" si="26"/>
        <v>0</v>
      </c>
      <c r="J49" s="511"/>
      <c r="K49" s="525"/>
      <c r="L49" s="514">
        <f t="shared" si="24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3639394.2994579934</v>
      </c>
      <c r="E50" s="522">
        <f>IF(+I14&lt;F49,I14,D50)</f>
        <v>388543.90476190473</v>
      </c>
      <c r="F50" s="523">
        <f t="shared" si="25"/>
        <v>3250850.3946960885</v>
      </c>
      <c r="G50" s="524">
        <f t="shared" si="22"/>
        <v>775927.57573066652</v>
      </c>
      <c r="H50" s="491">
        <f t="shared" si="23"/>
        <v>775927.57573066652</v>
      </c>
      <c r="I50" s="511">
        <f t="shared" si="26"/>
        <v>0</v>
      </c>
      <c r="J50" s="511"/>
      <c r="K50" s="525"/>
      <c r="L50" s="514">
        <f t="shared" si="24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3250850.3946960885</v>
      </c>
      <c r="E51" s="522">
        <f>IF(+I14&lt;F50,I14,D51)</f>
        <v>388543.90476190473</v>
      </c>
      <c r="F51" s="523">
        <f t="shared" si="25"/>
        <v>2862306.4899341837</v>
      </c>
      <c r="G51" s="524">
        <f t="shared" si="22"/>
        <v>732238.1072602924</v>
      </c>
      <c r="H51" s="491">
        <f t="shared" si="23"/>
        <v>732238.1072602924</v>
      </c>
      <c r="I51" s="511">
        <f t="shared" si="26"/>
        <v>0</v>
      </c>
      <c r="J51" s="511"/>
      <c r="K51" s="525"/>
      <c r="L51" s="514">
        <f t="shared" si="24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2862306.4899341837</v>
      </c>
      <c r="E52" s="522">
        <f>IF(+I14&lt;F51,I14,D52)</f>
        <v>388543.90476190473</v>
      </c>
      <c r="F52" s="523">
        <f t="shared" si="25"/>
        <v>2473762.5851722788</v>
      </c>
      <c r="G52" s="524">
        <f t="shared" si="22"/>
        <v>688548.63878991827</v>
      </c>
      <c r="H52" s="491">
        <f t="shared" si="23"/>
        <v>688548.63878991827</v>
      </c>
      <c r="I52" s="511">
        <f t="shared" si="26"/>
        <v>0</v>
      </c>
      <c r="J52" s="511"/>
      <c r="K52" s="525"/>
      <c r="L52" s="514">
        <f t="shared" si="24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2473762.5851722788</v>
      </c>
      <c r="E53" s="522">
        <f>IF(+I14&lt;F52,I14,D53)</f>
        <v>388543.90476190473</v>
      </c>
      <c r="F53" s="523">
        <f t="shared" si="25"/>
        <v>2085218.680410374</v>
      </c>
      <c r="G53" s="524">
        <f t="shared" si="22"/>
        <v>644859.17031954415</v>
      </c>
      <c r="H53" s="491">
        <f t="shared" si="23"/>
        <v>644859.17031954415</v>
      </c>
      <c r="I53" s="511">
        <f t="shared" si="26"/>
        <v>0</v>
      </c>
      <c r="J53" s="511"/>
      <c r="K53" s="525"/>
      <c r="L53" s="514">
        <f t="shared" si="24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2085218.680410374</v>
      </c>
      <c r="E54" s="522">
        <f>IF(+I14&lt;F53,I14,D54)</f>
        <v>388543.90476190473</v>
      </c>
      <c r="F54" s="523">
        <f t="shared" si="25"/>
        <v>1696674.7756484691</v>
      </c>
      <c r="G54" s="524">
        <f t="shared" si="22"/>
        <v>601169.70184917003</v>
      </c>
      <c r="H54" s="491">
        <f t="shared" si="23"/>
        <v>601169.70184917003</v>
      </c>
      <c r="I54" s="511">
        <f t="shared" si="26"/>
        <v>0</v>
      </c>
      <c r="J54" s="511"/>
      <c r="K54" s="525"/>
      <c r="L54" s="514">
        <f t="shared" si="24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1696674.7756484691</v>
      </c>
      <c r="E55" s="522">
        <f>IF(+I14&lt;F54,I14,D55)</f>
        <v>388543.90476190473</v>
      </c>
      <c r="F55" s="523">
        <f t="shared" si="25"/>
        <v>1308130.8708865643</v>
      </c>
      <c r="G55" s="524">
        <f t="shared" si="22"/>
        <v>557480.23337879591</v>
      </c>
      <c r="H55" s="491">
        <f t="shared" si="23"/>
        <v>557480.23337879591</v>
      </c>
      <c r="I55" s="511">
        <f t="shared" si="26"/>
        <v>0</v>
      </c>
      <c r="J55" s="511"/>
      <c r="K55" s="525"/>
      <c r="L55" s="514">
        <f t="shared" si="24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1308130.8708865643</v>
      </c>
      <c r="E56" s="522">
        <f>IF(+I14&lt;F55,I14,D56)</f>
        <v>388543.90476190473</v>
      </c>
      <c r="F56" s="523">
        <f t="shared" si="25"/>
        <v>919586.96612465952</v>
      </c>
      <c r="G56" s="524">
        <f t="shared" si="22"/>
        <v>513790.76490842178</v>
      </c>
      <c r="H56" s="491">
        <f t="shared" si="23"/>
        <v>513790.76490842178</v>
      </c>
      <c r="I56" s="511">
        <f t="shared" si="26"/>
        <v>0</v>
      </c>
      <c r="J56" s="511"/>
      <c r="K56" s="525"/>
      <c r="L56" s="514">
        <f t="shared" si="24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919586.96612465952</v>
      </c>
      <c r="E57" s="522">
        <f>IF(+I14&lt;F56,I14,D57)</f>
        <v>388543.90476190473</v>
      </c>
      <c r="F57" s="523">
        <f t="shared" si="25"/>
        <v>531043.06136275479</v>
      </c>
      <c r="G57" s="524">
        <f t="shared" si="22"/>
        <v>470101.29643804766</v>
      </c>
      <c r="H57" s="491">
        <f t="shared" si="23"/>
        <v>470101.29643804766</v>
      </c>
      <c r="I57" s="511">
        <f t="shared" si="26"/>
        <v>0</v>
      </c>
      <c r="J57" s="511"/>
      <c r="K57" s="525"/>
      <c r="L57" s="514">
        <f t="shared" si="24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531043.06136275479</v>
      </c>
      <c r="E58" s="522">
        <f>IF(+I14&lt;F57,I14,D58)</f>
        <v>388543.90476190473</v>
      </c>
      <c r="F58" s="523">
        <f t="shared" si="25"/>
        <v>142499.15660085005</v>
      </c>
      <c r="G58" s="524">
        <f t="shared" si="22"/>
        <v>426411.8279676736</v>
      </c>
      <c r="H58" s="491">
        <f t="shared" si="23"/>
        <v>426411.8279676736</v>
      </c>
      <c r="I58" s="511">
        <f t="shared" si="26"/>
        <v>0</v>
      </c>
      <c r="J58" s="511"/>
      <c r="K58" s="525"/>
      <c r="L58" s="514">
        <f t="shared" si="24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142499.15660085005</v>
      </c>
      <c r="E59" s="522">
        <f>IF(+I14&lt;F58,I14,D59)</f>
        <v>142499.15660085005</v>
      </c>
      <c r="F59" s="523">
        <f t="shared" si="25"/>
        <v>0</v>
      </c>
      <c r="G59" s="524">
        <f t="shared" si="22"/>
        <v>150510.75108614095</v>
      </c>
      <c r="H59" s="491">
        <f t="shared" si="23"/>
        <v>150510.75108614095</v>
      </c>
      <c r="I59" s="511">
        <f t="shared" si="26"/>
        <v>0</v>
      </c>
      <c r="J59" s="511"/>
      <c r="K59" s="525"/>
      <c r="L59" s="514">
        <f t="shared" si="24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5"/>
        <v>0</v>
      </c>
      <c r="G60" s="524">
        <f t="shared" si="22"/>
        <v>0</v>
      </c>
      <c r="H60" s="491">
        <f t="shared" si="23"/>
        <v>0</v>
      </c>
      <c r="I60" s="511">
        <f t="shared" si="26"/>
        <v>0</v>
      </c>
      <c r="J60" s="511"/>
      <c r="K60" s="525"/>
      <c r="L60" s="514">
        <f t="shared" si="24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5"/>
        <v>0</v>
      </c>
      <c r="G61" s="524">
        <f t="shared" si="22"/>
        <v>0</v>
      </c>
      <c r="H61" s="491">
        <f t="shared" si="23"/>
        <v>0</v>
      </c>
      <c r="I61" s="511">
        <f t="shared" si="26"/>
        <v>0</v>
      </c>
      <c r="J61" s="511"/>
      <c r="K61" s="525"/>
      <c r="L61" s="514">
        <f t="shared" si="24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4">
        <f t="shared" si="22"/>
        <v>0</v>
      </c>
      <c r="H62" s="491">
        <f t="shared" si="23"/>
        <v>0</v>
      </c>
      <c r="I62" s="511">
        <f t="shared" si="26"/>
        <v>0</v>
      </c>
      <c r="J62" s="511"/>
      <c r="K62" s="525"/>
      <c r="L62" s="514">
        <f t="shared" si="24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4">
        <f t="shared" si="22"/>
        <v>0</v>
      </c>
      <c r="H63" s="491">
        <f t="shared" si="23"/>
        <v>0</v>
      </c>
      <c r="I63" s="511">
        <f t="shared" si="26"/>
        <v>0</v>
      </c>
      <c r="J63" s="511"/>
      <c r="K63" s="525"/>
      <c r="L63" s="514">
        <f t="shared" si="24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4">
        <f t="shared" si="22"/>
        <v>0</v>
      </c>
      <c r="H64" s="491">
        <f t="shared" si="23"/>
        <v>0</v>
      </c>
      <c r="I64" s="511">
        <f t="shared" si="26"/>
        <v>0</v>
      </c>
      <c r="J64" s="511"/>
      <c r="K64" s="525"/>
      <c r="L64" s="514">
        <f t="shared" si="24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4">
        <f t="shared" si="22"/>
        <v>0</v>
      </c>
      <c r="H65" s="491">
        <f t="shared" si="23"/>
        <v>0</v>
      </c>
      <c r="I65" s="511">
        <f t="shared" si="26"/>
        <v>0</v>
      </c>
      <c r="J65" s="511"/>
      <c r="K65" s="525"/>
      <c r="L65" s="514">
        <f t="shared" si="24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4">
        <f t="shared" si="22"/>
        <v>0</v>
      </c>
      <c r="H66" s="491">
        <f t="shared" si="23"/>
        <v>0</v>
      </c>
      <c r="I66" s="511">
        <f t="shared" si="26"/>
        <v>0</v>
      </c>
      <c r="J66" s="511"/>
      <c r="K66" s="525"/>
      <c r="L66" s="514">
        <f t="shared" si="24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4">
        <f t="shared" si="22"/>
        <v>0</v>
      </c>
      <c r="H67" s="491">
        <f t="shared" si="23"/>
        <v>0</v>
      </c>
      <c r="I67" s="511">
        <f t="shared" si="26"/>
        <v>0</v>
      </c>
      <c r="J67" s="511"/>
      <c r="K67" s="525"/>
      <c r="L67" s="514">
        <f t="shared" si="24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4">
        <f t="shared" si="22"/>
        <v>0</v>
      </c>
      <c r="H68" s="491">
        <f t="shared" si="23"/>
        <v>0</v>
      </c>
      <c r="I68" s="511">
        <f t="shared" si="26"/>
        <v>0</v>
      </c>
      <c r="J68" s="511"/>
      <c r="K68" s="525"/>
      <c r="L68" s="514">
        <f t="shared" si="24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4">
        <f t="shared" si="22"/>
        <v>0</v>
      </c>
      <c r="H69" s="491">
        <f t="shared" si="23"/>
        <v>0</v>
      </c>
      <c r="I69" s="511">
        <f t="shared" si="26"/>
        <v>0</v>
      </c>
      <c r="J69" s="511"/>
      <c r="K69" s="525"/>
      <c r="L69" s="514">
        <f t="shared" si="24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4">
        <f t="shared" si="22"/>
        <v>0</v>
      </c>
      <c r="H70" s="491">
        <f t="shared" si="23"/>
        <v>0</v>
      </c>
      <c r="I70" s="511">
        <f t="shared" si="26"/>
        <v>0</v>
      </c>
      <c r="J70" s="511"/>
      <c r="K70" s="525"/>
      <c r="L70" s="514">
        <f t="shared" si="24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4">
        <f t="shared" si="22"/>
        <v>0</v>
      </c>
      <c r="H71" s="491">
        <f t="shared" si="23"/>
        <v>0</v>
      </c>
      <c r="I71" s="511">
        <f t="shared" si="26"/>
        <v>0</v>
      </c>
      <c r="J71" s="511"/>
      <c r="K71" s="525"/>
      <c r="L71" s="514">
        <f t="shared" si="24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24">
        <f t="shared" si="22"/>
        <v>0</v>
      </c>
      <c r="H72" s="491">
        <f t="shared" si="23"/>
        <v>0</v>
      </c>
      <c r="I72" s="531">
        <f t="shared" si="26"/>
        <v>0</v>
      </c>
      <c r="J72" s="511"/>
      <c r="K72" s="532"/>
      <c r="L72" s="533">
        <f t="shared" si="24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16318844</v>
      </c>
      <c r="F73" s="375"/>
      <c r="G73" s="375">
        <f>SUM(G17:G72)</f>
        <v>58659835.701388672</v>
      </c>
      <c r="H73" s="375">
        <f>SUM(H17:H72)</f>
        <v>58659835.701388672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1707258.207662385</v>
      </c>
      <c r="N87" s="546">
        <f>IF(J92&lt;D11,0,VLOOKUP(J92,C17:O72,11))</f>
        <v>1707258.207662385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1986292.6159765224</v>
      </c>
      <c r="N88" s="550">
        <f>IF(J92&lt;D11,0,VLOOKUP(J92,C99:P154,7))</f>
        <v>1986292.6159765224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279034.40831413749</v>
      </c>
      <c r="N89" s="555">
        <f>+N88-N87</f>
        <v>279034.40831413749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16318844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370882.81818181818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7">IF(L99&lt;&gt;0,+H99-L99,0)</f>
        <v>0</v>
      </c>
      <c r="N99" s="512"/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7"/>
        <v>0</v>
      </c>
      <c r="N100" s="518"/>
      <c r="O100" s="514">
        <f t="shared" si="28"/>
        <v>0</v>
      </c>
      <c r="P100" s="514">
        <f t="shared" si="29"/>
        <v>0</v>
      </c>
    </row>
    <row r="101" spans="1:16" ht="12.5">
      <c r="B101" s="195" t="str">
        <f t="shared" ref="B101:B154" si="30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7"/>
        <v>0</v>
      </c>
      <c r="N101" s="518"/>
      <c r="O101" s="514">
        <f t="shared" si="28"/>
        <v>0</v>
      </c>
      <c r="P101" s="514">
        <f t="shared" si="29"/>
        <v>0</v>
      </c>
    </row>
    <row r="102" spans="1:16" ht="12.5">
      <c r="B102" s="195" t="str">
        <f t="shared" si="30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7"/>
        <v>0</v>
      </c>
      <c r="N102" s="518"/>
      <c r="O102" s="514">
        <f t="shared" si="28"/>
        <v>0</v>
      </c>
      <c r="P102" s="514">
        <f t="shared" si="29"/>
        <v>0</v>
      </c>
    </row>
    <row r="103" spans="1:16" ht="12.5">
      <c r="B103" s="195" t="str">
        <f t="shared" si="30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7"/>
        <v>0</v>
      </c>
      <c r="N103" s="518"/>
      <c r="O103" s="514">
        <f t="shared" si="28"/>
        <v>0</v>
      </c>
      <c r="P103" s="514">
        <f t="shared" si="29"/>
        <v>0</v>
      </c>
    </row>
    <row r="104" spans="1:16" ht="12.5">
      <c r="B104" s="195" t="str">
        <f t="shared" si="30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7"/>
        <v>0</v>
      </c>
      <c r="N104" s="518"/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30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7"/>
        <v>0</v>
      </c>
      <c r="N105" s="518"/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30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31">+H106</f>
        <v>2119317.0329736611</v>
      </c>
      <c r="M106" s="514">
        <f t="shared" si="27"/>
        <v>0</v>
      </c>
      <c r="N106" s="518">
        <f t="shared" ref="N106:N111" si="32">+I106</f>
        <v>2119317.0329736611</v>
      </c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30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31"/>
        <v>2385501.7414281433</v>
      </c>
      <c r="M107" s="514">
        <f t="shared" ref="M107:M112" si="33">IF(L107&lt;&gt;0,+H107-L107,0)</f>
        <v>0</v>
      </c>
      <c r="N107" s="518">
        <f t="shared" si="32"/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30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34">+I108-H108</f>
        <v>0</v>
      </c>
      <c r="K108" s="514"/>
      <c r="L108" s="518">
        <f t="shared" si="31"/>
        <v>2261320.7330641602</v>
      </c>
      <c r="M108" s="514">
        <f t="shared" si="33"/>
        <v>0</v>
      </c>
      <c r="N108" s="518">
        <f t="shared" si="32"/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30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34"/>
        <v>0</v>
      </c>
      <c r="K109" s="514"/>
      <c r="L109" s="518">
        <f t="shared" si="31"/>
        <v>1975662.4419636219</v>
      </c>
      <c r="M109" s="514">
        <f t="shared" si="33"/>
        <v>0</v>
      </c>
      <c r="N109" s="518">
        <f t="shared" si="32"/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30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34"/>
        <v>0</v>
      </c>
      <c r="K110" s="514"/>
      <c r="L110" s="518">
        <f t="shared" si="31"/>
        <v>1947101.0692492859</v>
      </c>
      <c r="M110" s="514">
        <f t="shared" si="33"/>
        <v>0</v>
      </c>
      <c r="N110" s="518">
        <f t="shared" si="32"/>
        <v>1947101.0692492859</v>
      </c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30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34"/>
        <v>0</v>
      </c>
      <c r="K111" s="514"/>
      <c r="L111" s="518">
        <f t="shared" si="31"/>
        <v>1922635.7250061021</v>
      </c>
      <c r="M111" s="514">
        <f t="shared" si="33"/>
        <v>0</v>
      </c>
      <c r="N111" s="518">
        <f t="shared" si="32"/>
        <v>1922635.7250061021</v>
      </c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30"/>
        <v/>
      </c>
      <c r="C112" s="507">
        <f>IF(D93="","-",+C111+1)</f>
        <v>2021</v>
      </c>
      <c r="D112" s="629">
        <v>14066555.096182918</v>
      </c>
      <c r="E112" s="630">
        <v>398020.58536585368</v>
      </c>
      <c r="F112" s="631">
        <v>13668534.510817064</v>
      </c>
      <c r="G112" s="631">
        <v>13867544.803499991</v>
      </c>
      <c r="H112" s="633">
        <v>1972184.2054114174</v>
      </c>
      <c r="I112" s="634">
        <v>1972184.2054114174</v>
      </c>
      <c r="J112" s="514">
        <f t="shared" si="34"/>
        <v>0</v>
      </c>
      <c r="K112" s="514"/>
      <c r="L112" s="518">
        <f t="shared" ref="L112" si="35">+H112</f>
        <v>1972184.2054114174</v>
      </c>
      <c r="M112" s="514">
        <f t="shared" si="33"/>
        <v>0</v>
      </c>
      <c r="N112" s="518">
        <f t="shared" ref="N112" si="36">+I112</f>
        <v>1972184.2054114174</v>
      </c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30"/>
        <v/>
      </c>
      <c r="C113" s="507">
        <f>IF(D93="","-",+C112+1)</f>
        <v>2022</v>
      </c>
      <c r="D113" s="629">
        <v>13668534.510817064</v>
      </c>
      <c r="E113" s="630">
        <v>388543.90476190473</v>
      </c>
      <c r="F113" s="631">
        <v>13279990.606055159</v>
      </c>
      <c r="G113" s="631">
        <v>13474262.558436111</v>
      </c>
      <c r="H113" s="633">
        <v>1971201.7214629296</v>
      </c>
      <c r="I113" s="634">
        <v>1971201.7214629296</v>
      </c>
      <c r="J113" s="514">
        <f t="shared" si="34"/>
        <v>0</v>
      </c>
      <c r="K113" s="514"/>
      <c r="L113" s="518">
        <f t="shared" ref="L113" si="37">+H113</f>
        <v>1971201.7214629296</v>
      </c>
      <c r="M113" s="514">
        <f t="shared" ref="M113" si="38">IF(L113&lt;&gt;0,+H113-L113,0)</f>
        <v>0</v>
      </c>
      <c r="N113" s="518">
        <f t="shared" ref="N113" si="39">+I113</f>
        <v>1971201.7214629296</v>
      </c>
      <c r="O113" s="514">
        <f t="shared" ref="O113" si="40">IF(N113&lt;&gt;0,+I113-N113,0)</f>
        <v>0</v>
      </c>
      <c r="P113" s="514">
        <f t="shared" ref="P113" si="41">+O113-M113</f>
        <v>0</v>
      </c>
    </row>
    <row r="114" spans="2:16" ht="12.5">
      <c r="B114" s="195" t="str">
        <f t="shared" si="30"/>
        <v/>
      </c>
      <c r="C114" s="507">
        <f>IF(D93="","-",+C113+1)</f>
        <v>2023</v>
      </c>
      <c r="D114" s="374">
        <f>IF(F113+SUM(E$99:E113)=D$92,F113,D$92-SUM(E$99:E113))</f>
        <v>13279990.606055159</v>
      </c>
      <c r="E114" s="522">
        <f t="shared" ref="E114:E154" si="42">IF(+$J$96&lt;F113,$J$96,D114)</f>
        <v>370882.81818181818</v>
      </c>
      <c r="F114" s="523">
        <f t="shared" ref="F114:F154" si="43">+D114-E114</f>
        <v>12909107.787873341</v>
      </c>
      <c r="G114" s="523">
        <f t="shared" ref="G114:G154" si="44">+(F114+D114)/2</f>
        <v>13094549.196964249</v>
      </c>
      <c r="H114" s="526">
        <f t="shared" ref="H114:H154" si="45">+J$94*G114+E114</f>
        <v>1986292.6159765224</v>
      </c>
      <c r="I114" s="577">
        <f t="shared" ref="I114:I154" si="46">+J$95*G114+E114</f>
        <v>1986292.6159765224</v>
      </c>
      <c r="J114" s="514">
        <f t="shared" si="34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30"/>
        <v/>
      </c>
      <c r="C115" s="507">
        <f>IF(D93="","-",+C114+1)</f>
        <v>2024</v>
      </c>
      <c r="D115" s="374">
        <f>IF(F114+SUM(E$99:E114)=D$92,F114,D$92-SUM(E$99:E114))</f>
        <v>12909107.787873341</v>
      </c>
      <c r="E115" s="522">
        <f t="shared" si="42"/>
        <v>370882.81818181818</v>
      </c>
      <c r="F115" s="523">
        <f t="shared" si="43"/>
        <v>12538224.969691522</v>
      </c>
      <c r="G115" s="523">
        <f t="shared" si="44"/>
        <v>12723666.378782433</v>
      </c>
      <c r="H115" s="526">
        <f t="shared" si="45"/>
        <v>1940538.6362623132</v>
      </c>
      <c r="I115" s="577">
        <f t="shared" si="46"/>
        <v>1940538.6362623132</v>
      </c>
      <c r="J115" s="514">
        <f t="shared" si="34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30"/>
        <v/>
      </c>
      <c r="C116" s="507">
        <f>IF(D93="","-",+C115+1)</f>
        <v>2025</v>
      </c>
      <c r="D116" s="374">
        <f>IF(F115+SUM(E$99:E115)=D$92,F115,D$92-SUM(E$99:E115))</f>
        <v>12538224.969691522</v>
      </c>
      <c r="E116" s="522">
        <f t="shared" si="42"/>
        <v>370882.81818181818</v>
      </c>
      <c r="F116" s="523">
        <f t="shared" si="43"/>
        <v>12167342.151509704</v>
      </c>
      <c r="G116" s="523">
        <f t="shared" si="44"/>
        <v>12352783.560600612</v>
      </c>
      <c r="H116" s="526">
        <f t="shared" si="45"/>
        <v>1894784.6565481036</v>
      </c>
      <c r="I116" s="577">
        <f t="shared" si="46"/>
        <v>1894784.6565481036</v>
      </c>
      <c r="J116" s="514">
        <f t="shared" si="34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30"/>
        <v/>
      </c>
      <c r="C117" s="507">
        <f>IF(D93="","-",+C116+1)</f>
        <v>2026</v>
      </c>
      <c r="D117" s="374">
        <f>IF(F116+SUM(E$99:E116)=D$92,F116,D$92-SUM(E$99:E116))</f>
        <v>12167342.151509704</v>
      </c>
      <c r="E117" s="522">
        <f t="shared" si="42"/>
        <v>370882.81818181818</v>
      </c>
      <c r="F117" s="523">
        <f t="shared" si="43"/>
        <v>11796459.333327886</v>
      </c>
      <c r="G117" s="523">
        <f t="shared" si="44"/>
        <v>11981900.742418796</v>
      </c>
      <c r="H117" s="526">
        <f t="shared" si="45"/>
        <v>1849030.6768338941</v>
      </c>
      <c r="I117" s="577">
        <f t="shared" si="46"/>
        <v>1849030.6768338941</v>
      </c>
      <c r="J117" s="514">
        <f t="shared" si="34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30"/>
        <v/>
      </c>
      <c r="C118" s="507">
        <f>IF(D93="","-",+C117+1)</f>
        <v>2027</v>
      </c>
      <c r="D118" s="374">
        <f>IF(F117+SUM(E$99:E117)=D$92,F117,D$92-SUM(E$99:E117))</f>
        <v>11796459.333327886</v>
      </c>
      <c r="E118" s="522">
        <f t="shared" si="42"/>
        <v>370882.81818181818</v>
      </c>
      <c r="F118" s="523">
        <f t="shared" si="43"/>
        <v>11425576.515146067</v>
      </c>
      <c r="G118" s="523">
        <f t="shared" si="44"/>
        <v>11611017.924236976</v>
      </c>
      <c r="H118" s="526">
        <f t="shared" si="45"/>
        <v>1803276.6971196844</v>
      </c>
      <c r="I118" s="577">
        <f t="shared" si="46"/>
        <v>1803276.6971196844</v>
      </c>
      <c r="J118" s="514">
        <f t="shared" si="34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30"/>
        <v/>
      </c>
      <c r="C119" s="507">
        <f>IF(D93="","-",+C118+1)</f>
        <v>2028</v>
      </c>
      <c r="D119" s="374">
        <f>IF(F118+SUM(E$99:E118)=D$92,F118,D$92-SUM(E$99:E118))</f>
        <v>11425576.515146067</v>
      </c>
      <c r="E119" s="522">
        <f t="shared" si="42"/>
        <v>370882.81818181818</v>
      </c>
      <c r="F119" s="523">
        <f t="shared" si="43"/>
        <v>11054693.696964249</v>
      </c>
      <c r="G119" s="523">
        <f t="shared" si="44"/>
        <v>11240135.106055159</v>
      </c>
      <c r="H119" s="526">
        <f t="shared" si="45"/>
        <v>1757522.717405475</v>
      </c>
      <c r="I119" s="577">
        <f t="shared" si="46"/>
        <v>1757522.717405475</v>
      </c>
      <c r="J119" s="514">
        <f t="shared" si="34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30"/>
        <v/>
      </c>
      <c r="C120" s="507">
        <f>IF(D93="","-",+C119+1)</f>
        <v>2029</v>
      </c>
      <c r="D120" s="374">
        <f>IF(F119+SUM(E$99:E119)=D$92,F119,D$92-SUM(E$99:E119))</f>
        <v>11054693.696964249</v>
      </c>
      <c r="E120" s="522">
        <f t="shared" si="42"/>
        <v>370882.81818181818</v>
      </c>
      <c r="F120" s="523">
        <f t="shared" si="43"/>
        <v>10683810.878782431</v>
      </c>
      <c r="G120" s="523">
        <f t="shared" si="44"/>
        <v>10869252.287873339</v>
      </c>
      <c r="H120" s="526">
        <f t="shared" si="45"/>
        <v>1711768.7376912653</v>
      </c>
      <c r="I120" s="577">
        <f t="shared" si="46"/>
        <v>1711768.7376912653</v>
      </c>
      <c r="J120" s="514">
        <f t="shared" si="34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30"/>
        <v/>
      </c>
      <c r="C121" s="507">
        <f>IF(D93="","-",+C120+1)</f>
        <v>2030</v>
      </c>
      <c r="D121" s="374">
        <f>IF(F120+SUM(E$99:E120)=D$92,F120,D$92-SUM(E$99:E120))</f>
        <v>10683810.878782431</v>
      </c>
      <c r="E121" s="522">
        <f t="shared" si="42"/>
        <v>370882.81818181818</v>
      </c>
      <c r="F121" s="523">
        <f t="shared" si="43"/>
        <v>10312928.060600612</v>
      </c>
      <c r="G121" s="523">
        <f t="shared" si="44"/>
        <v>10498369.469691522</v>
      </c>
      <c r="H121" s="526">
        <f t="shared" si="45"/>
        <v>1666014.7579770559</v>
      </c>
      <c r="I121" s="577">
        <f t="shared" si="46"/>
        <v>1666014.7579770559</v>
      </c>
      <c r="J121" s="514">
        <f t="shared" si="34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30"/>
        <v/>
      </c>
      <c r="C122" s="507">
        <f>IF(D93="","-",+C121+1)</f>
        <v>2031</v>
      </c>
      <c r="D122" s="374">
        <f>IF(F121+SUM(E$99:E121)=D$92,F121,D$92-SUM(E$99:E121))</f>
        <v>10312928.060600612</v>
      </c>
      <c r="E122" s="522">
        <f t="shared" si="42"/>
        <v>370882.81818181818</v>
      </c>
      <c r="F122" s="523">
        <f t="shared" si="43"/>
        <v>9942045.242418794</v>
      </c>
      <c r="G122" s="523">
        <f t="shared" si="44"/>
        <v>10127486.651509702</v>
      </c>
      <c r="H122" s="526">
        <f t="shared" si="45"/>
        <v>1620260.7782628462</v>
      </c>
      <c r="I122" s="577">
        <f t="shared" si="46"/>
        <v>1620260.7782628462</v>
      </c>
      <c r="J122" s="514">
        <f t="shared" si="34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30"/>
        <v/>
      </c>
      <c r="C123" s="507">
        <f>IF(D93="","-",+C122+1)</f>
        <v>2032</v>
      </c>
      <c r="D123" s="374">
        <f>IF(F122+SUM(E$99:E122)=D$92,F122,D$92-SUM(E$99:E122))</f>
        <v>9942045.242418794</v>
      </c>
      <c r="E123" s="522">
        <f t="shared" si="42"/>
        <v>370882.81818181818</v>
      </c>
      <c r="F123" s="523">
        <f t="shared" si="43"/>
        <v>9571162.4242369756</v>
      </c>
      <c r="G123" s="523">
        <f t="shared" si="44"/>
        <v>9756603.8333278857</v>
      </c>
      <c r="H123" s="526">
        <f t="shared" si="45"/>
        <v>1574506.7985486367</v>
      </c>
      <c r="I123" s="577">
        <f t="shared" si="46"/>
        <v>1574506.7985486367</v>
      </c>
      <c r="J123" s="514">
        <f t="shared" si="34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30"/>
        <v/>
      </c>
      <c r="C124" s="507">
        <f>IF(D93="","-",+C123+1)</f>
        <v>2033</v>
      </c>
      <c r="D124" s="374">
        <f>IF(F123+SUM(E$99:E123)=D$92,F123,D$92-SUM(E$99:E123))</f>
        <v>9571162.4242369756</v>
      </c>
      <c r="E124" s="522">
        <f t="shared" si="42"/>
        <v>370882.81818181818</v>
      </c>
      <c r="F124" s="523">
        <f t="shared" si="43"/>
        <v>9200279.6060551573</v>
      </c>
      <c r="G124" s="523">
        <f t="shared" si="44"/>
        <v>9385721.0151460655</v>
      </c>
      <c r="H124" s="526">
        <f t="shared" si="45"/>
        <v>1528752.818834427</v>
      </c>
      <c r="I124" s="577">
        <f t="shared" si="46"/>
        <v>1528752.818834427</v>
      </c>
      <c r="J124" s="514">
        <f t="shared" si="34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30"/>
        <v/>
      </c>
      <c r="C125" s="507">
        <f>IF(D93="","-",+C124+1)</f>
        <v>2034</v>
      </c>
      <c r="D125" s="374">
        <f>IF(F124+SUM(E$99:E124)=D$92,F124,D$92-SUM(E$99:E124))</f>
        <v>9200279.6060551573</v>
      </c>
      <c r="E125" s="522">
        <f t="shared" si="42"/>
        <v>370882.81818181818</v>
      </c>
      <c r="F125" s="523">
        <f t="shared" si="43"/>
        <v>8829396.7878733389</v>
      </c>
      <c r="G125" s="523">
        <f t="shared" si="44"/>
        <v>9014838.196964249</v>
      </c>
      <c r="H125" s="526">
        <f t="shared" si="45"/>
        <v>1482998.8391202176</v>
      </c>
      <c r="I125" s="577">
        <f t="shared" si="46"/>
        <v>1482998.8391202176</v>
      </c>
      <c r="J125" s="514">
        <f t="shared" si="34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30"/>
        <v/>
      </c>
      <c r="C126" s="507">
        <f>IF(D93="","-",+C125+1)</f>
        <v>2035</v>
      </c>
      <c r="D126" s="374">
        <f>IF(F125+SUM(E$99:E125)=D$92,F125,D$92-SUM(E$99:E125))</f>
        <v>8829396.7878733389</v>
      </c>
      <c r="E126" s="522">
        <f t="shared" si="42"/>
        <v>370882.81818181818</v>
      </c>
      <c r="F126" s="523">
        <f t="shared" si="43"/>
        <v>8458513.9696915206</v>
      </c>
      <c r="G126" s="523">
        <f t="shared" si="44"/>
        <v>8643955.3787824288</v>
      </c>
      <c r="H126" s="526">
        <f t="shared" si="45"/>
        <v>1437244.8594060079</v>
      </c>
      <c r="I126" s="577">
        <f t="shared" si="46"/>
        <v>1437244.8594060079</v>
      </c>
      <c r="J126" s="514">
        <f t="shared" si="34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30"/>
        <v/>
      </c>
      <c r="C127" s="507">
        <f>IF(D93="","-",+C126+1)</f>
        <v>2036</v>
      </c>
      <c r="D127" s="374">
        <f>IF(F126+SUM(E$99:E126)=D$92,F126,D$92-SUM(E$99:E126))</f>
        <v>8458513.9696915206</v>
      </c>
      <c r="E127" s="522">
        <f t="shared" si="42"/>
        <v>370882.81818181818</v>
      </c>
      <c r="F127" s="523">
        <f t="shared" si="43"/>
        <v>8087631.1515097022</v>
      </c>
      <c r="G127" s="523">
        <f t="shared" si="44"/>
        <v>8273072.5606006114</v>
      </c>
      <c r="H127" s="526">
        <f t="shared" si="45"/>
        <v>1391490.8796917985</v>
      </c>
      <c r="I127" s="577">
        <f t="shared" si="46"/>
        <v>1391490.8796917985</v>
      </c>
      <c r="J127" s="514">
        <f t="shared" si="34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30"/>
        <v/>
      </c>
      <c r="C128" s="507">
        <f>IF(D93="","-",+C127+1)</f>
        <v>2037</v>
      </c>
      <c r="D128" s="374">
        <f>IF(F127+SUM(E$99:E127)=D$92,F127,D$92-SUM(E$99:E127))</f>
        <v>8087631.1515097022</v>
      </c>
      <c r="E128" s="522">
        <f t="shared" si="42"/>
        <v>370882.81818181818</v>
      </c>
      <c r="F128" s="523">
        <f t="shared" si="43"/>
        <v>7716748.3333278839</v>
      </c>
      <c r="G128" s="523">
        <f t="shared" si="44"/>
        <v>7902189.742418793</v>
      </c>
      <c r="H128" s="526">
        <f t="shared" si="45"/>
        <v>1345736.8999775888</v>
      </c>
      <c r="I128" s="577">
        <f t="shared" si="46"/>
        <v>1345736.8999775888</v>
      </c>
      <c r="J128" s="514">
        <f t="shared" si="34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30"/>
        <v/>
      </c>
      <c r="C129" s="507">
        <f>IF(D93="","-",+C128+1)</f>
        <v>2038</v>
      </c>
      <c r="D129" s="374">
        <f>IF(F128+SUM(E$99:E128)=D$92,F128,D$92-SUM(E$99:E128))</f>
        <v>7716748.3333278839</v>
      </c>
      <c r="E129" s="522">
        <f t="shared" si="42"/>
        <v>370882.81818181818</v>
      </c>
      <c r="F129" s="523">
        <f t="shared" si="43"/>
        <v>7345865.5151460655</v>
      </c>
      <c r="G129" s="523">
        <f t="shared" si="44"/>
        <v>7531306.9242369747</v>
      </c>
      <c r="H129" s="526">
        <f t="shared" si="45"/>
        <v>1299982.9202633793</v>
      </c>
      <c r="I129" s="577">
        <f t="shared" si="46"/>
        <v>1299982.9202633793</v>
      </c>
      <c r="J129" s="514">
        <f t="shared" si="34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30"/>
        <v/>
      </c>
      <c r="C130" s="507">
        <f>IF(D93="","-",+C129+1)</f>
        <v>2039</v>
      </c>
      <c r="D130" s="374">
        <f>IF(F129+SUM(E$99:E129)=D$92,F129,D$92-SUM(E$99:E129))</f>
        <v>7345865.5151460655</v>
      </c>
      <c r="E130" s="522">
        <f t="shared" si="42"/>
        <v>370882.81818181818</v>
      </c>
      <c r="F130" s="523">
        <f t="shared" si="43"/>
        <v>6974982.6969642472</v>
      </c>
      <c r="G130" s="523">
        <f t="shared" si="44"/>
        <v>7160424.1060551563</v>
      </c>
      <c r="H130" s="526">
        <f t="shared" si="45"/>
        <v>1254228.9405491699</v>
      </c>
      <c r="I130" s="577">
        <f t="shared" si="46"/>
        <v>1254228.9405491699</v>
      </c>
      <c r="J130" s="514">
        <f t="shared" si="34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30"/>
        <v/>
      </c>
      <c r="C131" s="507">
        <f>IF(D93="","-",+C130+1)</f>
        <v>2040</v>
      </c>
      <c r="D131" s="374">
        <f>IF(F130+SUM(E$99:E130)=D$92,F130,D$92-SUM(E$99:E130))</f>
        <v>6974982.6969642472</v>
      </c>
      <c r="E131" s="522">
        <f t="shared" si="42"/>
        <v>370882.81818181818</v>
      </c>
      <c r="F131" s="523">
        <f t="shared" si="43"/>
        <v>6604099.8787824288</v>
      </c>
      <c r="G131" s="523">
        <f t="shared" si="44"/>
        <v>6789541.287873338</v>
      </c>
      <c r="H131" s="526">
        <f t="shared" si="45"/>
        <v>1208474.9608349602</v>
      </c>
      <c r="I131" s="577">
        <f t="shared" si="46"/>
        <v>1208474.9608349602</v>
      </c>
      <c r="J131" s="514">
        <f t="shared" si="34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 ht="12.5">
      <c r="B132" s="195" t="str">
        <f t="shared" si="30"/>
        <v/>
      </c>
      <c r="C132" s="507">
        <f>IF(D93="","-",+C131+1)</f>
        <v>2041</v>
      </c>
      <c r="D132" s="374">
        <f>IF(F131+SUM(E$99:E131)=D$92,F131,D$92-SUM(E$99:E131))</f>
        <v>6604099.8787824288</v>
      </c>
      <c r="E132" s="522">
        <f t="shared" si="42"/>
        <v>370882.81818181818</v>
      </c>
      <c r="F132" s="523">
        <f t="shared" si="43"/>
        <v>6233217.0606006104</v>
      </c>
      <c r="G132" s="523">
        <f t="shared" si="44"/>
        <v>6418658.4696915196</v>
      </c>
      <c r="H132" s="526">
        <f t="shared" si="45"/>
        <v>1162720.9811207508</v>
      </c>
      <c r="I132" s="577">
        <f t="shared" si="46"/>
        <v>1162720.9811207508</v>
      </c>
      <c r="J132" s="514">
        <f t="shared" si="34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 ht="12.5">
      <c r="B133" s="195" t="str">
        <f t="shared" si="30"/>
        <v/>
      </c>
      <c r="C133" s="507">
        <f>IF(D93="","-",+C132+1)</f>
        <v>2042</v>
      </c>
      <c r="D133" s="374">
        <f>IF(F132+SUM(E$99:E132)=D$92,F132,D$92-SUM(E$99:E132))</f>
        <v>6233217.0606006104</v>
      </c>
      <c r="E133" s="522">
        <f t="shared" si="42"/>
        <v>370882.81818181818</v>
      </c>
      <c r="F133" s="523">
        <f t="shared" si="43"/>
        <v>5862334.2424187921</v>
      </c>
      <c r="G133" s="523">
        <f t="shared" si="44"/>
        <v>6047775.6515097013</v>
      </c>
      <c r="H133" s="526">
        <f t="shared" si="45"/>
        <v>1116967.0014065411</v>
      </c>
      <c r="I133" s="577">
        <f t="shared" si="46"/>
        <v>1116967.0014065411</v>
      </c>
      <c r="J133" s="514">
        <f t="shared" si="34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 ht="12.5">
      <c r="B134" s="195" t="str">
        <f t="shared" si="30"/>
        <v/>
      </c>
      <c r="C134" s="507">
        <f>IF(D93="","-",+C133+1)</f>
        <v>2043</v>
      </c>
      <c r="D134" s="374">
        <f>IF(F133+SUM(E$99:E133)=D$92,F133,D$92-SUM(E$99:E133))</f>
        <v>5862334.2424187921</v>
      </c>
      <c r="E134" s="522">
        <f t="shared" si="42"/>
        <v>370882.81818181818</v>
      </c>
      <c r="F134" s="523">
        <f t="shared" si="43"/>
        <v>5491451.4242369737</v>
      </c>
      <c r="G134" s="523">
        <f t="shared" si="44"/>
        <v>5676892.8333278829</v>
      </c>
      <c r="H134" s="526">
        <f t="shared" si="45"/>
        <v>1071213.0216923316</v>
      </c>
      <c r="I134" s="577">
        <f t="shared" si="46"/>
        <v>1071213.0216923316</v>
      </c>
      <c r="J134" s="514">
        <f t="shared" si="34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 ht="12.5">
      <c r="B135" s="195" t="str">
        <f t="shared" si="30"/>
        <v/>
      </c>
      <c r="C135" s="507">
        <f>IF(D93="","-",+C134+1)</f>
        <v>2044</v>
      </c>
      <c r="D135" s="374">
        <f>IF(F134+SUM(E$99:E134)=D$92,F134,D$92-SUM(E$99:E134))</f>
        <v>5491451.4242369737</v>
      </c>
      <c r="E135" s="522">
        <f t="shared" si="42"/>
        <v>370882.81818181818</v>
      </c>
      <c r="F135" s="523">
        <f t="shared" si="43"/>
        <v>5120568.6060551554</v>
      </c>
      <c r="G135" s="523">
        <f t="shared" si="44"/>
        <v>5306010.0151460646</v>
      </c>
      <c r="H135" s="526">
        <f t="shared" si="45"/>
        <v>1025459.041978122</v>
      </c>
      <c r="I135" s="577">
        <f t="shared" si="46"/>
        <v>1025459.041978122</v>
      </c>
      <c r="J135" s="514">
        <f t="shared" si="34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 ht="12.5">
      <c r="B136" s="195" t="str">
        <f t="shared" si="30"/>
        <v/>
      </c>
      <c r="C136" s="507">
        <f>IF(D93="","-",+C135+1)</f>
        <v>2045</v>
      </c>
      <c r="D136" s="374">
        <f>IF(F135+SUM(E$99:E135)=D$92,F135,D$92-SUM(E$99:E135))</f>
        <v>5120568.6060551554</v>
      </c>
      <c r="E136" s="522">
        <f t="shared" si="42"/>
        <v>370882.81818181818</v>
      </c>
      <c r="F136" s="523">
        <f t="shared" si="43"/>
        <v>4749685.787873337</v>
      </c>
      <c r="G136" s="523">
        <f t="shared" si="44"/>
        <v>4935127.1969642462</v>
      </c>
      <c r="H136" s="526">
        <f t="shared" si="45"/>
        <v>979705.06226391252</v>
      </c>
      <c r="I136" s="577">
        <f t="shared" si="46"/>
        <v>979705.06226391252</v>
      </c>
      <c r="J136" s="514">
        <f t="shared" si="34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 ht="12.5">
      <c r="B137" s="195" t="str">
        <f t="shared" si="30"/>
        <v/>
      </c>
      <c r="C137" s="507">
        <f>IF(D93="","-",+C136+1)</f>
        <v>2046</v>
      </c>
      <c r="D137" s="374">
        <f>IF(F136+SUM(E$99:E136)=D$92,F136,D$92-SUM(E$99:E136))</f>
        <v>4749685.787873337</v>
      </c>
      <c r="E137" s="522">
        <f t="shared" si="42"/>
        <v>370882.81818181818</v>
      </c>
      <c r="F137" s="523">
        <f t="shared" si="43"/>
        <v>4378802.9696915187</v>
      </c>
      <c r="G137" s="523">
        <f t="shared" si="44"/>
        <v>4564244.3787824279</v>
      </c>
      <c r="H137" s="526">
        <f t="shared" si="45"/>
        <v>933951.08254970284</v>
      </c>
      <c r="I137" s="577">
        <f t="shared" si="46"/>
        <v>933951.08254970284</v>
      </c>
      <c r="J137" s="514">
        <f t="shared" si="34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 ht="12.5">
      <c r="B138" s="195" t="str">
        <f t="shared" si="30"/>
        <v/>
      </c>
      <c r="C138" s="507">
        <f>IF(D93="","-",+C137+1)</f>
        <v>2047</v>
      </c>
      <c r="D138" s="374">
        <f>IF(F137+SUM(E$99:E137)=D$92,F137,D$92-SUM(E$99:E137))</f>
        <v>4378802.9696915187</v>
      </c>
      <c r="E138" s="522">
        <f t="shared" si="42"/>
        <v>370882.81818181818</v>
      </c>
      <c r="F138" s="523">
        <f t="shared" si="43"/>
        <v>4007920.1515097003</v>
      </c>
      <c r="G138" s="523">
        <f t="shared" si="44"/>
        <v>4193361.5606006095</v>
      </c>
      <c r="H138" s="526">
        <f t="shared" si="45"/>
        <v>888197.1028354934</v>
      </c>
      <c r="I138" s="577">
        <f t="shared" si="46"/>
        <v>888197.1028354934</v>
      </c>
      <c r="J138" s="514">
        <f t="shared" si="34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 ht="12.5">
      <c r="B139" s="195" t="str">
        <f t="shared" si="30"/>
        <v/>
      </c>
      <c r="C139" s="507">
        <f>IF(D93="","-",+C138+1)</f>
        <v>2048</v>
      </c>
      <c r="D139" s="374">
        <f>IF(F138+SUM(E$99:E138)=D$92,F138,D$92-SUM(E$99:E138))</f>
        <v>4007920.1515097003</v>
      </c>
      <c r="E139" s="522">
        <f t="shared" si="42"/>
        <v>370882.81818181818</v>
      </c>
      <c r="F139" s="523">
        <f t="shared" si="43"/>
        <v>3637037.333327882</v>
      </c>
      <c r="G139" s="523">
        <f t="shared" si="44"/>
        <v>3822478.7424187912</v>
      </c>
      <c r="H139" s="526">
        <f t="shared" si="45"/>
        <v>842443.12312128372</v>
      </c>
      <c r="I139" s="577">
        <f t="shared" si="46"/>
        <v>842443.12312128372</v>
      </c>
      <c r="J139" s="514">
        <f t="shared" si="34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 ht="12.5">
      <c r="B140" s="195" t="str">
        <f t="shared" si="30"/>
        <v/>
      </c>
      <c r="C140" s="507">
        <f>IF(D93="","-",+C139+1)</f>
        <v>2049</v>
      </c>
      <c r="D140" s="374">
        <f>IF(F139+SUM(E$99:E139)=D$92,F139,D$92-SUM(E$99:E139))</f>
        <v>3637037.333327882</v>
      </c>
      <c r="E140" s="522">
        <f t="shared" si="42"/>
        <v>370882.81818181818</v>
      </c>
      <c r="F140" s="523">
        <f t="shared" si="43"/>
        <v>3266154.5151460636</v>
      </c>
      <c r="G140" s="523">
        <f t="shared" si="44"/>
        <v>3451595.9242369728</v>
      </c>
      <c r="H140" s="526">
        <f t="shared" si="45"/>
        <v>796689.14340707427</v>
      </c>
      <c r="I140" s="577">
        <f t="shared" si="46"/>
        <v>796689.14340707427</v>
      </c>
      <c r="J140" s="514">
        <f t="shared" si="34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 ht="12.5">
      <c r="B141" s="195" t="str">
        <f t="shared" si="30"/>
        <v/>
      </c>
      <c r="C141" s="507">
        <f>IF(D93="","-",+C140+1)</f>
        <v>2050</v>
      </c>
      <c r="D141" s="374">
        <f>IF(F140+SUM(E$99:E140)=D$92,F140,D$92-SUM(E$99:E140))</f>
        <v>3266154.5151460636</v>
      </c>
      <c r="E141" s="522">
        <f t="shared" si="42"/>
        <v>370882.81818181818</v>
      </c>
      <c r="F141" s="523">
        <f t="shared" si="43"/>
        <v>2895271.6969642453</v>
      </c>
      <c r="G141" s="523">
        <f t="shared" si="44"/>
        <v>3080713.1060551545</v>
      </c>
      <c r="H141" s="526">
        <f t="shared" si="45"/>
        <v>750935.16369286459</v>
      </c>
      <c r="I141" s="577">
        <f t="shared" si="46"/>
        <v>750935.16369286459</v>
      </c>
      <c r="J141" s="514">
        <f t="shared" si="34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 ht="12.5">
      <c r="B142" s="195" t="str">
        <f t="shared" si="30"/>
        <v/>
      </c>
      <c r="C142" s="507">
        <f>IF(D93="","-",+C141+1)</f>
        <v>2051</v>
      </c>
      <c r="D142" s="374">
        <f>IF(F141+SUM(E$99:E141)=D$92,F141,D$92-SUM(E$99:E141))</f>
        <v>2895271.6969642453</v>
      </c>
      <c r="E142" s="522">
        <f t="shared" si="42"/>
        <v>370882.81818181818</v>
      </c>
      <c r="F142" s="523">
        <f t="shared" si="43"/>
        <v>2524388.8787824269</v>
      </c>
      <c r="G142" s="523">
        <f t="shared" si="44"/>
        <v>2709830.2878733361</v>
      </c>
      <c r="H142" s="526">
        <f t="shared" si="45"/>
        <v>705181.18397865514</v>
      </c>
      <c r="I142" s="577">
        <f t="shared" si="46"/>
        <v>705181.18397865514</v>
      </c>
      <c r="J142" s="514">
        <f t="shared" si="34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 ht="12.5">
      <c r="B143" s="195" t="str">
        <f t="shared" si="30"/>
        <v/>
      </c>
      <c r="C143" s="507">
        <f>IF(D93="","-",+C142+1)</f>
        <v>2052</v>
      </c>
      <c r="D143" s="374">
        <f>IF(F142+SUM(E$99:E142)=D$92,F142,D$92-SUM(E$99:E142))</f>
        <v>2524388.8787824269</v>
      </c>
      <c r="E143" s="522">
        <f t="shared" si="42"/>
        <v>370882.81818181818</v>
      </c>
      <c r="F143" s="523">
        <f t="shared" si="43"/>
        <v>2153506.0606006086</v>
      </c>
      <c r="G143" s="523">
        <f t="shared" si="44"/>
        <v>2338947.4696915178</v>
      </c>
      <c r="H143" s="526">
        <f t="shared" si="45"/>
        <v>659427.20426444546</v>
      </c>
      <c r="I143" s="577">
        <f t="shared" si="46"/>
        <v>659427.20426444546</v>
      </c>
      <c r="J143" s="514">
        <f t="shared" si="34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 ht="12.5">
      <c r="B144" s="195" t="str">
        <f t="shared" si="30"/>
        <v/>
      </c>
      <c r="C144" s="507">
        <f>IF(D93="","-",+C143+1)</f>
        <v>2053</v>
      </c>
      <c r="D144" s="374">
        <f>IF(F143+SUM(E$99:E143)=D$92,F143,D$92-SUM(E$99:E143))</f>
        <v>2153506.0606006086</v>
      </c>
      <c r="E144" s="522">
        <f t="shared" si="42"/>
        <v>370882.81818181818</v>
      </c>
      <c r="F144" s="523">
        <f t="shared" si="43"/>
        <v>1782623.2424187905</v>
      </c>
      <c r="G144" s="523">
        <f t="shared" si="44"/>
        <v>1968064.6515096994</v>
      </c>
      <c r="H144" s="526">
        <f t="shared" si="45"/>
        <v>613673.22455023602</v>
      </c>
      <c r="I144" s="577">
        <f t="shared" si="46"/>
        <v>613673.22455023602</v>
      </c>
      <c r="J144" s="514">
        <f t="shared" si="34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 ht="12.5">
      <c r="B145" s="195" t="str">
        <f t="shared" si="30"/>
        <v/>
      </c>
      <c r="C145" s="507">
        <f>IF(D93="","-",+C144+1)</f>
        <v>2054</v>
      </c>
      <c r="D145" s="374">
        <f>IF(F144+SUM(E$99:E144)=D$92,F144,D$92-SUM(E$99:E144))</f>
        <v>1782623.2424187905</v>
      </c>
      <c r="E145" s="522">
        <f t="shared" si="42"/>
        <v>370882.81818181818</v>
      </c>
      <c r="F145" s="523">
        <f t="shared" si="43"/>
        <v>1411740.4242369724</v>
      </c>
      <c r="G145" s="523">
        <f t="shared" si="44"/>
        <v>1597181.8333278815</v>
      </c>
      <c r="H145" s="526">
        <f t="shared" si="45"/>
        <v>567919.24483602645</v>
      </c>
      <c r="I145" s="577">
        <f t="shared" si="46"/>
        <v>567919.24483602645</v>
      </c>
      <c r="J145" s="514">
        <f t="shared" si="34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 ht="12.5">
      <c r="B146" s="195" t="str">
        <f t="shared" si="30"/>
        <v/>
      </c>
      <c r="C146" s="507">
        <f>IF(D93="","-",+C145+1)</f>
        <v>2055</v>
      </c>
      <c r="D146" s="374">
        <f>IF(F145+SUM(E$99:E145)=D$92,F145,D$92-SUM(E$99:E145))</f>
        <v>1411740.4242369724</v>
      </c>
      <c r="E146" s="522">
        <f t="shared" si="42"/>
        <v>370882.81818181818</v>
      </c>
      <c r="F146" s="523">
        <f t="shared" si="43"/>
        <v>1040857.6060551542</v>
      </c>
      <c r="G146" s="523">
        <f t="shared" si="44"/>
        <v>1226299.0151460632</v>
      </c>
      <c r="H146" s="526">
        <f t="shared" si="45"/>
        <v>522165.26512181689</v>
      </c>
      <c r="I146" s="577">
        <f t="shared" si="46"/>
        <v>522165.26512181689</v>
      </c>
      <c r="J146" s="514">
        <f t="shared" si="34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 ht="12.5">
      <c r="B147" s="195" t="str">
        <f t="shared" si="30"/>
        <v/>
      </c>
      <c r="C147" s="507">
        <f>IF(D93="","-",+C146+1)</f>
        <v>2056</v>
      </c>
      <c r="D147" s="374">
        <f>IF(F146+SUM(E$99:E146)=D$92,F146,D$92-SUM(E$99:E146))</f>
        <v>1040857.6060551542</v>
      </c>
      <c r="E147" s="522">
        <f t="shared" si="42"/>
        <v>370882.81818181818</v>
      </c>
      <c r="F147" s="523">
        <f t="shared" si="43"/>
        <v>669974.78787333611</v>
      </c>
      <c r="G147" s="523">
        <f t="shared" si="44"/>
        <v>855416.19696424517</v>
      </c>
      <c r="H147" s="526">
        <f t="shared" si="45"/>
        <v>476411.28540760739</v>
      </c>
      <c r="I147" s="577">
        <f t="shared" si="46"/>
        <v>476411.28540760739</v>
      </c>
      <c r="J147" s="514">
        <f t="shared" si="34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 ht="12.5">
      <c r="B148" s="195" t="str">
        <f t="shared" si="30"/>
        <v/>
      </c>
      <c r="C148" s="507">
        <f>IF(D93="","-",+C147+1)</f>
        <v>2057</v>
      </c>
      <c r="D148" s="374">
        <f>IF(F147+SUM(E$99:E147)=D$92,F147,D$92-SUM(E$99:E147))</f>
        <v>669974.78787333611</v>
      </c>
      <c r="E148" s="522">
        <f t="shared" si="42"/>
        <v>370882.81818181818</v>
      </c>
      <c r="F148" s="523">
        <f t="shared" si="43"/>
        <v>299091.96969151794</v>
      </c>
      <c r="G148" s="523">
        <f t="shared" si="44"/>
        <v>484533.37878242705</v>
      </c>
      <c r="H148" s="526">
        <f t="shared" si="45"/>
        <v>430657.30569339788</v>
      </c>
      <c r="I148" s="577">
        <f t="shared" si="46"/>
        <v>430657.30569339788</v>
      </c>
      <c r="J148" s="514">
        <f t="shared" si="34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 ht="12.5">
      <c r="B149" s="195" t="str">
        <f t="shared" si="30"/>
        <v/>
      </c>
      <c r="C149" s="507">
        <f>IF(D93="","-",+C148+1)</f>
        <v>2058</v>
      </c>
      <c r="D149" s="374">
        <f>IF(F148+SUM(E$99:E148)=D$92,F148,D$92-SUM(E$99:E148))</f>
        <v>299091.96969151794</v>
      </c>
      <c r="E149" s="522">
        <f t="shared" si="42"/>
        <v>299091.96969151794</v>
      </c>
      <c r="F149" s="523">
        <f t="shared" si="43"/>
        <v>0</v>
      </c>
      <c r="G149" s="523">
        <f t="shared" si="44"/>
        <v>149545.98484575897</v>
      </c>
      <c r="H149" s="526">
        <f t="shared" si="45"/>
        <v>317540.7185187554</v>
      </c>
      <c r="I149" s="577">
        <f t="shared" si="46"/>
        <v>317540.7185187554</v>
      </c>
      <c r="J149" s="514">
        <f t="shared" si="34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 ht="12.5">
      <c r="B150" s="195" t="str">
        <f t="shared" si="30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4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 ht="12.5">
      <c r="B151" s="195" t="str">
        <f t="shared" si="30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4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 ht="12.5">
      <c r="B152" s="195" t="str">
        <f t="shared" si="30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4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 ht="12.5">
      <c r="B153" s="195" t="str">
        <f t="shared" si="30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4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" thickBot="1">
      <c r="B154" s="195" t="str">
        <f t="shared" si="30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4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 ht="12.5">
      <c r="C155" s="374" t="s">
        <v>78</v>
      </c>
      <c r="D155" s="375"/>
      <c r="E155" s="375">
        <f>SUM(E99:E154)</f>
        <v>16318844.000000002</v>
      </c>
      <c r="F155" s="375"/>
      <c r="G155" s="375"/>
      <c r="H155" s="375">
        <f>SUM(H99:H154)</f>
        <v>59169089.018301681</v>
      </c>
      <c r="I155" s="375">
        <f>SUM(I99:I154)</f>
        <v>59169089.018301681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68" zoomScaleNormal="100" zoomScaleSheetLayoutView="82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878326.3176604046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878326.3176604046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159">
        <v>6484100.6080874037</v>
      </c>
      <c r="E26" s="516">
        <v>204943.59707317073</v>
      </c>
      <c r="F26" s="159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159">
        <v>6279157.0110142333</v>
      </c>
      <c r="E27" s="516">
        <v>204943.59707317073</v>
      </c>
      <c r="F27" s="159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/>
      </c>
      <c r="C28" s="507">
        <f t="shared" si="6"/>
        <v>2020</v>
      </c>
      <c r="D28" s="159">
        <v>6074213.413941063</v>
      </c>
      <c r="E28" s="516">
        <v>204943.59707317073</v>
      </c>
      <c r="F28" s="159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>IU</v>
      </c>
      <c r="C29" s="507">
        <f t="shared" si="6"/>
        <v>2021</v>
      </c>
      <c r="D29" s="159">
        <v>5878802.0771968784</v>
      </c>
      <c r="E29" s="516">
        <v>200063.98761904764</v>
      </c>
      <c r="F29" s="159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>IU</v>
      </c>
      <c r="C30" s="507">
        <f t="shared" si="6"/>
        <v>2022</v>
      </c>
      <c r="D30" s="159">
        <v>5669205.8292488456</v>
      </c>
      <c r="E30" s="516">
        <v>200063.98761904764</v>
      </c>
      <c r="F30" s="159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159">
        <v>5469141.3616297981</v>
      </c>
      <c r="E31" s="516">
        <v>200063.97619047618</v>
      </c>
      <c r="F31" s="159">
        <v>5269077.3854393223</v>
      </c>
      <c r="G31" s="516">
        <v>878326.3176604046</v>
      </c>
      <c r="H31" s="510">
        <v>878326.3176604046</v>
      </c>
      <c r="I31" s="511">
        <f t="shared" si="7"/>
        <v>0</v>
      </c>
      <c r="J31" s="511"/>
      <c r="K31" s="518">
        <f t="shared" ref="K31" si="19">G31</f>
        <v>878326.3176604046</v>
      </c>
      <c r="L31" s="519">
        <f t="shared" ref="L31" si="20">IF(K31&lt;&gt;0,+G31-K31,0)</f>
        <v>0</v>
      </c>
      <c r="M31" s="518">
        <f t="shared" ref="M31" si="21">H31</f>
        <v>878326.3176604046</v>
      </c>
      <c r="N31" s="514">
        <f t="shared" si="1"/>
        <v>0</v>
      </c>
      <c r="O31" s="514">
        <f t="shared" si="2"/>
        <v>0</v>
      </c>
      <c r="P31" s="272"/>
    </row>
    <row r="32" spans="2:16" ht="12.5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5269077.3854393223</v>
      </c>
      <c r="E32" s="522">
        <f t="shared" ref="E32:E72" si="22">IF(+I$14&lt;F31,I$14,D32)</f>
        <v>200063.97619047618</v>
      </c>
      <c r="F32" s="523">
        <f t="shared" ref="F32:F72" si="23">+D32-E32</f>
        <v>5069013.4092488466</v>
      </c>
      <c r="G32" s="524">
        <f t="shared" ref="G32:G72" si="24">+I$12*((D32+F32)/2)+E32</f>
        <v>781292.6176424236</v>
      </c>
      <c r="H32" s="491">
        <f t="shared" ref="H32:H72" si="25">+I$13*((D32+F32)/2)+E32</f>
        <v>781292.6176424236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5069013.4092488466</v>
      </c>
      <c r="E33" s="522">
        <f t="shared" si="22"/>
        <v>200063.97619047618</v>
      </c>
      <c r="F33" s="523">
        <f t="shared" si="23"/>
        <v>4868949.4330583708</v>
      </c>
      <c r="G33" s="524">
        <f t="shared" si="24"/>
        <v>758796.60452084953</v>
      </c>
      <c r="H33" s="491">
        <f t="shared" si="25"/>
        <v>758796.60452084953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4868949.4330583708</v>
      </c>
      <c r="E34" s="522">
        <f t="shared" si="22"/>
        <v>200063.97619047618</v>
      </c>
      <c r="F34" s="523">
        <f t="shared" si="23"/>
        <v>4668885.4568678951</v>
      </c>
      <c r="G34" s="524">
        <f t="shared" si="24"/>
        <v>736300.59139927535</v>
      </c>
      <c r="H34" s="491">
        <f t="shared" si="25"/>
        <v>736300.59139927535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4668885.4568678951</v>
      </c>
      <c r="E35" s="522">
        <f t="shared" si="22"/>
        <v>200063.97619047618</v>
      </c>
      <c r="F35" s="523">
        <f t="shared" si="23"/>
        <v>4468821.4806774193</v>
      </c>
      <c r="G35" s="524">
        <f t="shared" si="24"/>
        <v>713804.57827770116</v>
      </c>
      <c r="H35" s="491">
        <f t="shared" si="25"/>
        <v>713804.57827770116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4468821.4806774193</v>
      </c>
      <c r="E36" s="522">
        <f t="shared" si="22"/>
        <v>200063.97619047618</v>
      </c>
      <c r="F36" s="523">
        <f t="shared" si="23"/>
        <v>4268757.5044869436</v>
      </c>
      <c r="G36" s="524">
        <f t="shared" si="24"/>
        <v>691308.56515612709</v>
      </c>
      <c r="H36" s="491">
        <f t="shared" si="25"/>
        <v>691308.56515612709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4268757.5044869436</v>
      </c>
      <c r="E37" s="522">
        <f t="shared" si="22"/>
        <v>200063.97619047618</v>
      </c>
      <c r="F37" s="523">
        <f t="shared" si="23"/>
        <v>4068693.5282964674</v>
      </c>
      <c r="G37" s="524">
        <f t="shared" si="24"/>
        <v>668812.55203455291</v>
      </c>
      <c r="H37" s="491">
        <f t="shared" si="25"/>
        <v>668812.55203455291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4068693.5282964674</v>
      </c>
      <c r="E38" s="522">
        <f t="shared" si="22"/>
        <v>200063.97619047618</v>
      </c>
      <c r="F38" s="523">
        <f t="shared" si="23"/>
        <v>3868629.5521059912</v>
      </c>
      <c r="G38" s="524">
        <f t="shared" si="24"/>
        <v>646316.53891297861</v>
      </c>
      <c r="H38" s="491">
        <f t="shared" si="25"/>
        <v>646316.53891297861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3868629.5521059912</v>
      </c>
      <c r="E39" s="522">
        <f t="shared" si="22"/>
        <v>200063.97619047618</v>
      </c>
      <c r="F39" s="523">
        <f t="shared" si="23"/>
        <v>3668565.575915515</v>
      </c>
      <c r="G39" s="524">
        <f t="shared" si="24"/>
        <v>623820.52579140454</v>
      </c>
      <c r="H39" s="491">
        <f t="shared" si="25"/>
        <v>623820.52579140454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3668565.575915515</v>
      </c>
      <c r="E40" s="522">
        <f t="shared" si="22"/>
        <v>200063.97619047618</v>
      </c>
      <c r="F40" s="523">
        <f t="shared" si="23"/>
        <v>3468501.5997250387</v>
      </c>
      <c r="G40" s="524">
        <f t="shared" si="24"/>
        <v>601324.51266983023</v>
      </c>
      <c r="H40" s="491">
        <f t="shared" si="25"/>
        <v>601324.51266983023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3468501.5997250387</v>
      </c>
      <c r="E41" s="522">
        <f t="shared" si="22"/>
        <v>200063.97619047618</v>
      </c>
      <c r="F41" s="523">
        <f t="shared" si="23"/>
        <v>3268437.6235345625</v>
      </c>
      <c r="G41" s="524">
        <f t="shared" si="24"/>
        <v>578828.49954825605</v>
      </c>
      <c r="H41" s="491">
        <f t="shared" si="25"/>
        <v>578828.49954825605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3268437.6235345625</v>
      </c>
      <c r="E42" s="522">
        <f t="shared" si="22"/>
        <v>200063.97619047618</v>
      </c>
      <c r="F42" s="523">
        <f t="shared" si="23"/>
        <v>3068373.6473440863</v>
      </c>
      <c r="G42" s="524">
        <f t="shared" si="24"/>
        <v>556332.48642668186</v>
      </c>
      <c r="H42" s="491">
        <f t="shared" si="25"/>
        <v>556332.48642668186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3068373.6473440863</v>
      </c>
      <c r="E43" s="522">
        <f t="shared" si="22"/>
        <v>200063.97619047618</v>
      </c>
      <c r="F43" s="523">
        <f t="shared" si="23"/>
        <v>2868309.6711536101</v>
      </c>
      <c r="G43" s="524">
        <f t="shared" si="24"/>
        <v>533836.47330510768</v>
      </c>
      <c r="H43" s="491">
        <f t="shared" si="25"/>
        <v>533836.47330510768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2868309.6711536101</v>
      </c>
      <c r="E44" s="522">
        <f t="shared" si="22"/>
        <v>200063.97619047618</v>
      </c>
      <c r="F44" s="523">
        <f t="shared" si="23"/>
        <v>2668245.6949631339</v>
      </c>
      <c r="G44" s="524">
        <f t="shared" si="24"/>
        <v>511340.46018353349</v>
      </c>
      <c r="H44" s="491">
        <f t="shared" si="25"/>
        <v>511340.46018353349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2668245.6949631339</v>
      </c>
      <c r="E45" s="522">
        <f t="shared" si="22"/>
        <v>200063.97619047618</v>
      </c>
      <c r="F45" s="523">
        <f t="shared" si="23"/>
        <v>2468181.7187726577</v>
      </c>
      <c r="G45" s="524">
        <f t="shared" si="24"/>
        <v>488844.4470619593</v>
      </c>
      <c r="H45" s="491">
        <f t="shared" si="25"/>
        <v>488844.4470619593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2468181.7187726577</v>
      </c>
      <c r="E46" s="522">
        <f t="shared" si="22"/>
        <v>200063.97619047618</v>
      </c>
      <c r="F46" s="523">
        <f t="shared" si="23"/>
        <v>2268117.7425821815</v>
      </c>
      <c r="G46" s="524">
        <f t="shared" si="24"/>
        <v>466348.433940385</v>
      </c>
      <c r="H46" s="491">
        <f t="shared" si="25"/>
        <v>466348.433940385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2268117.7425821815</v>
      </c>
      <c r="E47" s="522">
        <f t="shared" si="22"/>
        <v>200063.97619047618</v>
      </c>
      <c r="F47" s="523">
        <f t="shared" si="23"/>
        <v>2068053.7663917053</v>
      </c>
      <c r="G47" s="524">
        <f t="shared" si="24"/>
        <v>443852.42081881088</v>
      </c>
      <c r="H47" s="491">
        <f t="shared" si="25"/>
        <v>443852.42081881088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2068053.7663917053</v>
      </c>
      <c r="E48" s="522">
        <f t="shared" si="22"/>
        <v>200063.97619047618</v>
      </c>
      <c r="F48" s="523">
        <f t="shared" si="23"/>
        <v>1867989.790201229</v>
      </c>
      <c r="G48" s="524">
        <f t="shared" si="24"/>
        <v>421356.40769723663</v>
      </c>
      <c r="H48" s="491">
        <f t="shared" si="25"/>
        <v>421356.40769723663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1867989.790201229</v>
      </c>
      <c r="E49" s="522">
        <f t="shared" si="22"/>
        <v>200063.97619047618</v>
      </c>
      <c r="F49" s="523">
        <f t="shared" si="23"/>
        <v>1667925.8140107528</v>
      </c>
      <c r="G49" s="524">
        <f t="shared" si="24"/>
        <v>398860.39457566245</v>
      </c>
      <c r="H49" s="491">
        <f t="shared" si="25"/>
        <v>398860.39457566245</v>
      </c>
      <c r="I49" s="511">
        <f t="shared" si="7"/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1667925.8140107528</v>
      </c>
      <c r="E50" s="522">
        <f t="shared" si="22"/>
        <v>200063.97619047618</v>
      </c>
      <c r="F50" s="523">
        <f t="shared" si="23"/>
        <v>1467861.8378202766</v>
      </c>
      <c r="G50" s="524">
        <f t="shared" si="24"/>
        <v>376364.38145408826</v>
      </c>
      <c r="H50" s="491">
        <f t="shared" si="25"/>
        <v>376364.38145408826</v>
      </c>
      <c r="I50" s="511">
        <f t="shared" si="7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1467861.8378202766</v>
      </c>
      <c r="E51" s="522">
        <f t="shared" si="22"/>
        <v>200063.97619047618</v>
      </c>
      <c r="F51" s="523">
        <f t="shared" si="23"/>
        <v>1267797.8616298004</v>
      </c>
      <c r="G51" s="524">
        <f t="shared" si="24"/>
        <v>353868.36833251407</v>
      </c>
      <c r="H51" s="491">
        <f t="shared" si="25"/>
        <v>353868.36833251407</v>
      </c>
      <c r="I51" s="511">
        <f t="shared" si="7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1267797.8616298004</v>
      </c>
      <c r="E52" s="522">
        <f t="shared" si="22"/>
        <v>200063.97619047618</v>
      </c>
      <c r="F52" s="523">
        <f t="shared" si="23"/>
        <v>1067733.8854393242</v>
      </c>
      <c r="G52" s="524">
        <f t="shared" si="24"/>
        <v>331372.35521093989</v>
      </c>
      <c r="H52" s="491">
        <f t="shared" si="25"/>
        <v>331372.35521093989</v>
      </c>
      <c r="I52" s="511">
        <f t="shared" si="7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1067733.8854393242</v>
      </c>
      <c r="E53" s="522">
        <f t="shared" si="22"/>
        <v>200063.97619047618</v>
      </c>
      <c r="F53" s="523">
        <f t="shared" si="23"/>
        <v>867669.90924884798</v>
      </c>
      <c r="G53" s="524">
        <f t="shared" si="24"/>
        <v>308876.34208936564</v>
      </c>
      <c r="H53" s="491">
        <f t="shared" si="25"/>
        <v>308876.34208936564</v>
      </c>
      <c r="I53" s="511">
        <f t="shared" si="7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582" t="str">
        <f t="shared" si="5"/>
        <v>IU</v>
      </c>
      <c r="C54" s="507">
        <f t="shared" si="6"/>
        <v>2046</v>
      </c>
      <c r="D54" s="523">
        <f>IF(F53+SUM(E$17:E53)=D$10,F53,D$10-SUM(E$17:E53))</f>
        <v>867669.9092488531</v>
      </c>
      <c r="E54" s="522">
        <f t="shared" si="22"/>
        <v>200063.97619047618</v>
      </c>
      <c r="F54" s="523">
        <f t="shared" si="23"/>
        <v>667605.93305837689</v>
      </c>
      <c r="G54" s="524">
        <f t="shared" si="24"/>
        <v>286380.32896779204</v>
      </c>
      <c r="H54" s="491">
        <f t="shared" si="25"/>
        <v>286380.32896779204</v>
      </c>
      <c r="I54" s="511">
        <f t="shared" si="7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667605.93305837689</v>
      </c>
      <c r="E55" s="522">
        <f t="shared" si="22"/>
        <v>200063.97619047618</v>
      </c>
      <c r="F55" s="523">
        <f t="shared" si="23"/>
        <v>467541.95686790068</v>
      </c>
      <c r="G55" s="524">
        <f t="shared" si="24"/>
        <v>263884.31584621785</v>
      </c>
      <c r="H55" s="491">
        <f t="shared" si="25"/>
        <v>263884.31584621785</v>
      </c>
      <c r="I55" s="511">
        <f t="shared" si="7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467541.95686790068</v>
      </c>
      <c r="E56" s="522">
        <f t="shared" si="22"/>
        <v>200063.97619047618</v>
      </c>
      <c r="F56" s="523">
        <f t="shared" si="23"/>
        <v>267477.98067742446</v>
      </c>
      <c r="G56" s="524">
        <f t="shared" si="24"/>
        <v>241388.30272464364</v>
      </c>
      <c r="H56" s="491">
        <f t="shared" si="25"/>
        <v>241388.30272464364</v>
      </c>
      <c r="I56" s="511">
        <f t="shared" si="7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267477.98067742446</v>
      </c>
      <c r="E57" s="522">
        <f t="shared" si="22"/>
        <v>200063.97619047618</v>
      </c>
      <c r="F57" s="523">
        <f t="shared" si="23"/>
        <v>67414.004486948281</v>
      </c>
      <c r="G57" s="524">
        <f t="shared" si="24"/>
        <v>218892.28960306942</v>
      </c>
      <c r="H57" s="491">
        <f t="shared" si="25"/>
        <v>218892.28960306942</v>
      </c>
      <c r="I57" s="511">
        <f t="shared" si="7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67414.004486948281</v>
      </c>
      <c r="E58" s="522">
        <f t="shared" si="22"/>
        <v>67414.004486948281</v>
      </c>
      <c r="F58" s="523">
        <f t="shared" si="23"/>
        <v>0</v>
      </c>
      <c r="G58" s="524">
        <f t="shared" si="24"/>
        <v>71204.157912851355</v>
      </c>
      <c r="H58" s="491">
        <f t="shared" si="25"/>
        <v>71204.157912851355</v>
      </c>
      <c r="I58" s="511">
        <f t="shared" si="7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22"/>
        <v>0</v>
      </c>
      <c r="F59" s="523">
        <f t="shared" si="23"/>
        <v>0</v>
      </c>
      <c r="G59" s="524">
        <f t="shared" si="24"/>
        <v>0</v>
      </c>
      <c r="H59" s="491">
        <f t="shared" si="25"/>
        <v>0</v>
      </c>
      <c r="I59" s="511">
        <f t="shared" si="7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22"/>
        <v>0</v>
      </c>
      <c r="F60" s="523">
        <f t="shared" si="23"/>
        <v>0</v>
      </c>
      <c r="G60" s="524">
        <f t="shared" si="24"/>
        <v>0</v>
      </c>
      <c r="H60" s="491">
        <f t="shared" si="25"/>
        <v>0</v>
      </c>
      <c r="I60" s="511">
        <f t="shared" si="7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22"/>
        <v>0</v>
      </c>
      <c r="F61" s="523">
        <f t="shared" si="23"/>
        <v>0</v>
      </c>
      <c r="G61" s="526">
        <f t="shared" si="24"/>
        <v>0</v>
      </c>
      <c r="H61" s="491">
        <f t="shared" si="25"/>
        <v>0</v>
      </c>
      <c r="I61" s="511">
        <f t="shared" si="7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22"/>
        <v>0</v>
      </c>
      <c r="F62" s="523">
        <f t="shared" si="23"/>
        <v>0</v>
      </c>
      <c r="G62" s="526">
        <f t="shared" si="24"/>
        <v>0</v>
      </c>
      <c r="H62" s="491">
        <f t="shared" si="25"/>
        <v>0</v>
      </c>
      <c r="I62" s="511">
        <f t="shared" si="7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22"/>
        <v>0</v>
      </c>
      <c r="F63" s="523">
        <f t="shared" si="23"/>
        <v>0</v>
      </c>
      <c r="G63" s="526">
        <f t="shared" si="24"/>
        <v>0</v>
      </c>
      <c r="H63" s="491">
        <f t="shared" si="25"/>
        <v>0</v>
      </c>
      <c r="I63" s="511">
        <f t="shared" si="7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22"/>
        <v>0</v>
      </c>
      <c r="F64" s="523">
        <f t="shared" si="23"/>
        <v>0</v>
      </c>
      <c r="G64" s="526">
        <f t="shared" si="24"/>
        <v>0</v>
      </c>
      <c r="H64" s="491">
        <f t="shared" si="25"/>
        <v>0</v>
      </c>
      <c r="I64" s="511">
        <f t="shared" si="7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22"/>
        <v>0</v>
      </c>
      <c r="F65" s="523">
        <f t="shared" si="23"/>
        <v>0</v>
      </c>
      <c r="G65" s="526">
        <f t="shared" si="24"/>
        <v>0</v>
      </c>
      <c r="H65" s="491">
        <f t="shared" si="25"/>
        <v>0</v>
      </c>
      <c r="I65" s="511">
        <f t="shared" si="7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22"/>
        <v>0</v>
      </c>
      <c r="F66" s="523">
        <f t="shared" si="23"/>
        <v>0</v>
      </c>
      <c r="G66" s="526">
        <f t="shared" si="24"/>
        <v>0</v>
      </c>
      <c r="H66" s="491">
        <f t="shared" si="25"/>
        <v>0</v>
      </c>
      <c r="I66" s="511">
        <f t="shared" si="7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22"/>
        <v>0</v>
      </c>
      <c r="F67" s="523">
        <f t="shared" si="23"/>
        <v>0</v>
      </c>
      <c r="G67" s="526">
        <f t="shared" si="24"/>
        <v>0</v>
      </c>
      <c r="H67" s="491">
        <f t="shared" si="25"/>
        <v>0</v>
      </c>
      <c r="I67" s="511">
        <f t="shared" si="7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22"/>
        <v>0</v>
      </c>
      <c r="F68" s="523">
        <f t="shared" si="23"/>
        <v>0</v>
      </c>
      <c r="G68" s="526">
        <f t="shared" si="24"/>
        <v>0</v>
      </c>
      <c r="H68" s="491">
        <f t="shared" si="25"/>
        <v>0</v>
      </c>
      <c r="I68" s="511">
        <f t="shared" si="7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22"/>
        <v>0</v>
      </c>
      <c r="F69" s="523">
        <f t="shared" si="23"/>
        <v>0</v>
      </c>
      <c r="G69" s="526">
        <f t="shared" si="24"/>
        <v>0</v>
      </c>
      <c r="H69" s="491">
        <f t="shared" si="25"/>
        <v>0</v>
      </c>
      <c r="I69" s="511">
        <f t="shared" si="7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22"/>
        <v>0</v>
      </c>
      <c r="F70" s="523">
        <f t="shared" si="23"/>
        <v>0</v>
      </c>
      <c r="G70" s="526">
        <f t="shared" si="24"/>
        <v>0</v>
      </c>
      <c r="H70" s="491">
        <f t="shared" si="25"/>
        <v>0</v>
      </c>
      <c r="I70" s="511">
        <f t="shared" si="7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22"/>
        <v>0</v>
      </c>
      <c r="F71" s="523">
        <f t="shared" si="23"/>
        <v>0</v>
      </c>
      <c r="G71" s="526">
        <f t="shared" si="24"/>
        <v>0</v>
      </c>
      <c r="H71" s="491">
        <f t="shared" si="25"/>
        <v>0</v>
      </c>
      <c r="I71" s="511">
        <f t="shared" si="7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22"/>
        <v>0</v>
      </c>
      <c r="F72" s="528">
        <f t="shared" si="23"/>
        <v>0</v>
      </c>
      <c r="G72" s="530">
        <f t="shared" si="24"/>
        <v>0</v>
      </c>
      <c r="H72" s="471">
        <f t="shared" si="25"/>
        <v>0</v>
      </c>
      <c r="I72" s="531">
        <f t="shared" si="7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8402686.9999999981</v>
      </c>
      <c r="F73" s="375"/>
      <c r="G73" s="375">
        <f>SUM(G17:G72)</f>
        <v>30132045.781940568</v>
      </c>
      <c r="H73" s="375">
        <f>SUM(H17:H72)</f>
        <v>30132045.781940568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878326.3176604046</v>
      </c>
      <c r="N87" s="546">
        <f>IF(J92&lt;D11,0,VLOOKUP(J92,C17:O72,11))</f>
        <v>878326.3176604046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869875.22401740833</v>
      </c>
      <c r="N88" s="550">
        <f>IF(J92&lt;D11,0,VLOOKUP(J92,C99:P154,7))</f>
        <v>869875.22401740833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-8451.0936429962749</v>
      </c>
      <c r="N89" s="555">
        <f>+N88-N87</f>
        <v>-8451.0936429962749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8402687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190970.15909090909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9">+I99-H99</f>
        <v>0</v>
      </c>
      <c r="K99" s="514"/>
      <c r="L99" s="512">
        <f t="shared" ref="L99:L104" si="30">H99</f>
        <v>796120</v>
      </c>
      <c r="M99" s="513">
        <f t="shared" ref="M99:M130" si="31">IF(L99&lt;&gt;0,+H99-L99,0)</f>
        <v>0</v>
      </c>
      <c r="N99" s="512">
        <f t="shared" ref="N99:N104" si="32">I99</f>
        <v>796120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9"/>
        <v>0</v>
      </c>
      <c r="K100" s="514"/>
      <c r="L100" s="518">
        <f t="shared" si="30"/>
        <v>1541731.3961161568</v>
      </c>
      <c r="M100" s="519">
        <f t="shared" si="31"/>
        <v>0</v>
      </c>
      <c r="N100" s="518">
        <f t="shared" si="32"/>
        <v>1541731.3961161568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9"/>
        <v>0</v>
      </c>
      <c r="K101" s="514"/>
      <c r="L101" s="518">
        <f t="shared" si="30"/>
        <v>1387315.6975317788</v>
      </c>
      <c r="M101" s="519">
        <f t="shared" si="31"/>
        <v>0</v>
      </c>
      <c r="N101" s="518">
        <f t="shared" si="32"/>
        <v>1387315.6975317788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9"/>
        <v>0</v>
      </c>
      <c r="K102" s="514"/>
      <c r="L102" s="518">
        <f t="shared" si="30"/>
        <v>1332406.4149067886</v>
      </c>
      <c r="M102" s="519">
        <f t="shared" si="31"/>
        <v>0</v>
      </c>
      <c r="N102" s="518">
        <f t="shared" si="32"/>
        <v>1332406.4149067886</v>
      </c>
      <c r="O102" s="514">
        <f t="shared" si="33"/>
        <v>0</v>
      </c>
      <c r="P102" s="514">
        <f t="shared" si="34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30"/>
        <v>1214060.1321062704</v>
      </c>
      <c r="M103" s="519">
        <f t="shared" ref="M103:M108" si="36">IF(L103&lt;&gt;0,+H103-L103,0)</f>
        <v>0</v>
      </c>
      <c r="N103" s="518">
        <f t="shared" si="32"/>
        <v>1214060.1321062704</v>
      </c>
      <c r="O103" s="514">
        <f t="shared" ref="O103:O108" si="37">IF(N103&lt;&gt;0,+I103-N103,0)</f>
        <v>0</v>
      </c>
      <c r="P103" s="514">
        <f t="shared" ref="P103:P108" si="38">+O103-M103</f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30"/>
        <v>1191601.6940490135</v>
      </c>
      <c r="M104" s="519">
        <f t="shared" si="36"/>
        <v>0</v>
      </c>
      <c r="N104" s="518">
        <f t="shared" si="32"/>
        <v>1191601.6940490135</v>
      </c>
      <c r="O104" s="514">
        <f t="shared" si="37"/>
        <v>0</v>
      </c>
      <c r="P104" s="514">
        <f t="shared" si="38"/>
        <v>0</v>
      </c>
      <c r="Q104" s="269"/>
    </row>
    <row r="105" spans="1:17" ht="12.5">
      <c r="B105" s="195" t="str">
        <f t="shared" si="35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9"/>
        <v>0</v>
      </c>
      <c r="K105" s="514"/>
      <c r="L105" s="518">
        <f t="shared" ref="L105:L110" si="39">H105</f>
        <v>1134932.5435262297</v>
      </c>
      <c r="M105" s="519">
        <f t="shared" si="36"/>
        <v>0</v>
      </c>
      <c r="N105" s="518">
        <f t="shared" ref="N105:N110" si="40">I105</f>
        <v>1134932.5435262297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9"/>
        <v>0</v>
      </c>
      <c r="K106" s="514"/>
      <c r="L106" s="518">
        <f t="shared" si="39"/>
        <v>1070988.2339652905</v>
      </c>
      <c r="M106" s="519">
        <f t="shared" si="36"/>
        <v>0</v>
      </c>
      <c r="N106" s="518">
        <f t="shared" si="40"/>
        <v>1070988.2339652905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9"/>
        <v>0</v>
      </c>
      <c r="K107" s="514"/>
      <c r="L107" s="518">
        <f t="shared" si="39"/>
        <v>1013835.8551552552</v>
      </c>
      <c r="M107" s="519">
        <f t="shared" si="36"/>
        <v>0</v>
      </c>
      <c r="N107" s="518">
        <f t="shared" si="40"/>
        <v>1013835.8551552552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9"/>
        <v>0</v>
      </c>
      <c r="K108" s="514"/>
      <c r="L108" s="518">
        <f t="shared" si="39"/>
        <v>886411.49004878511</v>
      </c>
      <c r="M108" s="519">
        <f t="shared" si="36"/>
        <v>0</v>
      </c>
      <c r="N108" s="518">
        <f t="shared" si="40"/>
        <v>886411.49004878511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9"/>
        <v>0</v>
      </c>
      <c r="K109" s="514"/>
      <c r="L109" s="518">
        <f t="shared" si="39"/>
        <v>869925.51728731813</v>
      </c>
      <c r="M109" s="519">
        <f t="shared" ref="M109" si="41">IF(L109&lt;&gt;0,+H109-L109,0)</f>
        <v>0</v>
      </c>
      <c r="N109" s="518">
        <f t="shared" si="40"/>
        <v>869925.51728731813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29"/>
        <v>0</v>
      </c>
      <c r="K110" s="514"/>
      <c r="L110" s="518">
        <f t="shared" si="39"/>
        <v>856667.26239535783</v>
      </c>
      <c r="M110" s="519">
        <f t="shared" ref="M110" si="42">IF(L110&lt;&gt;0,+H110-L110,0)</f>
        <v>0</v>
      </c>
      <c r="N110" s="518">
        <f t="shared" si="40"/>
        <v>856667.26239535783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2021</v>
      </c>
      <c r="D111" s="508">
        <v>6003713.3084860733</v>
      </c>
      <c r="E111" s="516">
        <v>204943.59707317073</v>
      </c>
      <c r="F111" s="515">
        <v>5798769.7114129029</v>
      </c>
      <c r="G111" s="515">
        <v>5901241.5099494886</v>
      </c>
      <c r="H111" s="516">
        <v>874818.46170823427</v>
      </c>
      <c r="I111" s="510">
        <v>874818.46170823427</v>
      </c>
      <c r="J111" s="514">
        <f t="shared" si="29"/>
        <v>0</v>
      </c>
      <c r="K111" s="514"/>
      <c r="L111" s="518">
        <f t="shared" ref="L111" si="43">H111</f>
        <v>874818.46170823427</v>
      </c>
      <c r="M111" s="519">
        <f t="shared" ref="M111" si="44">IF(L111&lt;&gt;0,+H111-L111,0)</f>
        <v>0</v>
      </c>
      <c r="N111" s="518">
        <f t="shared" ref="N111" si="45">I111</f>
        <v>874818.46170823427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/>
      <c r="C112" s="507">
        <f>IF(D93="","-",+C111+1)</f>
        <v>2022</v>
      </c>
      <c r="D112" s="508">
        <v>5798769.7114129029</v>
      </c>
      <c r="E112" s="516">
        <v>200063.98761904764</v>
      </c>
      <c r="F112" s="515">
        <v>5598705.7237938549</v>
      </c>
      <c r="G112" s="515">
        <v>5698737.7176033789</v>
      </c>
      <c r="H112" s="516">
        <v>869425.42799317313</v>
      </c>
      <c r="I112" s="510">
        <v>869425.42799317313</v>
      </c>
      <c r="J112" s="514">
        <f t="shared" si="29"/>
        <v>0</v>
      </c>
      <c r="K112" s="514"/>
      <c r="L112" s="518">
        <f t="shared" ref="L112" si="46">H112</f>
        <v>869425.42799317313</v>
      </c>
      <c r="M112" s="519">
        <f t="shared" ref="M112" si="47">IF(L112&lt;&gt;0,+H112-L112,0)</f>
        <v>0</v>
      </c>
      <c r="N112" s="518">
        <f t="shared" ref="N112" si="48">I112</f>
        <v>869425.42799317313</v>
      </c>
      <c r="O112" s="514">
        <f t="shared" ref="O112" si="49">IF(N112&lt;&gt;0,+I112-N112,0)</f>
        <v>0</v>
      </c>
      <c r="P112" s="514">
        <f t="shared" ref="P112" si="50">+O112-M112</f>
        <v>0</v>
      </c>
      <c r="Q112" s="269"/>
    </row>
    <row r="113" spans="2:17" ht="12.5">
      <c r="B113" s="195" t="str">
        <f t="shared" si="35"/>
        <v>IU</v>
      </c>
      <c r="C113" s="507">
        <f>IF(D93="","-",+C112+1)</f>
        <v>2023</v>
      </c>
      <c r="D113" s="374">
        <f>IF(F112+SUM(E$99:E112)=D$92,F112,D$92-SUM(E$99:E112))</f>
        <v>5598705.2437938582</v>
      </c>
      <c r="E113" s="522">
        <f>IF(+J96&lt;F112,J96,D113)</f>
        <v>190970.15909090909</v>
      </c>
      <c r="F113" s="523">
        <f t="shared" ref="F113:F130" si="51">+D113-E113</f>
        <v>5407735.084702949</v>
      </c>
      <c r="G113" s="523">
        <f t="shared" ref="G113:G130" si="52">+(F113+D113)/2</f>
        <v>5503220.1642484032</v>
      </c>
      <c r="H113" s="526">
        <f t="shared" ref="H113:H154" si="53">+J$94*G113+E113</f>
        <v>869875.22401740833</v>
      </c>
      <c r="I113" s="577">
        <f t="shared" ref="I113:I154" si="54">+J$95*G113+E113</f>
        <v>869875.22401740833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2024</v>
      </c>
      <c r="D114" s="374">
        <f>IF(F113+SUM(E$99:E113)=D$92,F113,D$92-SUM(E$99:E113))</f>
        <v>5407735.084702949</v>
      </c>
      <c r="E114" s="522">
        <f>IF(+J96&lt;F113,J96,D114)</f>
        <v>190970.15909090909</v>
      </c>
      <c r="F114" s="523">
        <f t="shared" si="51"/>
        <v>5216764.9256120399</v>
      </c>
      <c r="G114" s="523">
        <f t="shared" si="52"/>
        <v>5312250.0051574949</v>
      </c>
      <c r="H114" s="526">
        <f t="shared" si="53"/>
        <v>846316.17960575456</v>
      </c>
      <c r="I114" s="577">
        <f t="shared" si="54"/>
        <v>846316.17960575456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2025</v>
      </c>
      <c r="D115" s="374">
        <f>IF(F114+SUM(E$99:E114)=D$92,F114,D$92-SUM(E$99:E114))</f>
        <v>5216764.9256120399</v>
      </c>
      <c r="E115" s="522">
        <f>IF(+J96&lt;F114,J96,D115)</f>
        <v>190970.15909090909</v>
      </c>
      <c r="F115" s="523">
        <f t="shared" si="51"/>
        <v>5025794.7665211307</v>
      </c>
      <c r="G115" s="523">
        <f t="shared" si="52"/>
        <v>5121279.8460665848</v>
      </c>
      <c r="H115" s="526">
        <f t="shared" si="53"/>
        <v>822757.13519410056</v>
      </c>
      <c r="I115" s="577">
        <f t="shared" si="54"/>
        <v>822757.13519410056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2026</v>
      </c>
      <c r="D116" s="374">
        <f>IF(F115+SUM(E$99:E115)=D$92,F115,D$92-SUM(E$99:E115))</f>
        <v>5025794.7665211307</v>
      </c>
      <c r="E116" s="522">
        <f>IF(+J96&lt;F115,J96,D116)</f>
        <v>190970.15909090909</v>
      </c>
      <c r="F116" s="523">
        <f t="shared" si="51"/>
        <v>4834824.6074302215</v>
      </c>
      <c r="G116" s="523">
        <f t="shared" si="52"/>
        <v>4930309.6869756766</v>
      </c>
      <c r="H116" s="526">
        <f t="shared" si="53"/>
        <v>799198.09078244667</v>
      </c>
      <c r="I116" s="577">
        <f t="shared" si="54"/>
        <v>799198.09078244667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2027</v>
      </c>
      <c r="D117" s="374">
        <f>IF(F116+SUM(E$99:E116)=D$92,F116,D$92-SUM(E$99:E116))</f>
        <v>4834824.6074302215</v>
      </c>
      <c r="E117" s="522">
        <f>IF(+J96&lt;F116,J96,D117)</f>
        <v>190970.15909090909</v>
      </c>
      <c r="F117" s="523">
        <f t="shared" si="51"/>
        <v>4643854.4483393123</v>
      </c>
      <c r="G117" s="523">
        <f t="shared" si="52"/>
        <v>4739339.5278847665</v>
      </c>
      <c r="H117" s="526">
        <f t="shared" si="53"/>
        <v>775639.04637079267</v>
      </c>
      <c r="I117" s="577">
        <f t="shared" si="54"/>
        <v>775639.04637079267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2028</v>
      </c>
      <c r="D118" s="374">
        <f>IF(F117+SUM(E$99:E117)=D$92,F117,D$92-SUM(E$99:E117))</f>
        <v>4643854.4483393123</v>
      </c>
      <c r="E118" s="522">
        <f>IF(+J96&lt;F117,J96,D118)</f>
        <v>190970.15909090909</v>
      </c>
      <c r="F118" s="523">
        <f t="shared" si="51"/>
        <v>4452884.2892484032</v>
      </c>
      <c r="G118" s="523">
        <f t="shared" si="52"/>
        <v>4548369.3687938582</v>
      </c>
      <c r="H118" s="526">
        <f t="shared" si="53"/>
        <v>752080.00195913878</v>
      </c>
      <c r="I118" s="577">
        <f t="shared" si="54"/>
        <v>752080.00195913878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2029</v>
      </c>
      <c r="D119" s="374">
        <f>IF(F118+SUM(E$99:E118)=D$92,F118,D$92-SUM(E$99:E118))</f>
        <v>4452884.2892484032</v>
      </c>
      <c r="E119" s="522">
        <f>IF(+J96&lt;F118,J96,D119)</f>
        <v>190970.15909090909</v>
      </c>
      <c r="F119" s="523">
        <f t="shared" si="51"/>
        <v>4261914.130157494</v>
      </c>
      <c r="G119" s="523">
        <f t="shared" si="52"/>
        <v>4357399.2097029481</v>
      </c>
      <c r="H119" s="526">
        <f t="shared" si="53"/>
        <v>728520.95754748478</v>
      </c>
      <c r="I119" s="577">
        <f t="shared" si="54"/>
        <v>728520.95754748478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2030</v>
      </c>
      <c r="D120" s="374">
        <f>IF(F119+SUM(E$99:E119)=D$92,F119,D$92-SUM(E$99:E119))</f>
        <v>4261914.130157494</v>
      </c>
      <c r="E120" s="522">
        <f>IF(+J96&lt;F119,J96,D120)</f>
        <v>190970.15909090909</v>
      </c>
      <c r="F120" s="523">
        <f t="shared" si="51"/>
        <v>4070943.9710665848</v>
      </c>
      <c r="G120" s="523">
        <f t="shared" si="52"/>
        <v>4166429.0506120394</v>
      </c>
      <c r="H120" s="526">
        <f t="shared" si="53"/>
        <v>704961.9131358309</v>
      </c>
      <c r="I120" s="577">
        <f t="shared" si="54"/>
        <v>704961.9131358309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2031</v>
      </c>
      <c r="D121" s="374">
        <f>IF(F120+SUM(E$99:E120)=D$92,F120,D$92-SUM(E$99:E120))</f>
        <v>4070943.9710665848</v>
      </c>
      <c r="E121" s="522">
        <f>IF(+J96&lt;F120,J96,D121)</f>
        <v>190970.15909090909</v>
      </c>
      <c r="F121" s="523">
        <f t="shared" si="51"/>
        <v>3879973.8119756756</v>
      </c>
      <c r="G121" s="523">
        <f t="shared" si="52"/>
        <v>3975458.8915211302</v>
      </c>
      <c r="H121" s="526">
        <f t="shared" si="53"/>
        <v>681402.86872417701</v>
      </c>
      <c r="I121" s="577">
        <f t="shared" si="54"/>
        <v>681402.86872417701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2032</v>
      </c>
      <c r="D122" s="374">
        <f>IF(F121+SUM(E$99:E121)=D$92,F121,D$92-SUM(E$99:E121))</f>
        <v>3879973.8119756756</v>
      </c>
      <c r="E122" s="522">
        <f>IF(+J96&lt;F121,J96,D122)</f>
        <v>190970.15909090909</v>
      </c>
      <c r="F122" s="523">
        <f t="shared" si="51"/>
        <v>3689003.6528847665</v>
      </c>
      <c r="G122" s="523">
        <f t="shared" si="52"/>
        <v>3784488.732430221</v>
      </c>
      <c r="H122" s="526">
        <f t="shared" si="53"/>
        <v>657843.82431252301</v>
      </c>
      <c r="I122" s="577">
        <f t="shared" si="54"/>
        <v>657843.82431252301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2033</v>
      </c>
      <c r="D123" s="374">
        <f>IF(F122+SUM(E$99:E122)=D$92,F122,D$92-SUM(E$99:E122))</f>
        <v>3689003.6528847665</v>
      </c>
      <c r="E123" s="522">
        <f>IF(+J96&lt;F122,J96,D123)</f>
        <v>190970.15909090909</v>
      </c>
      <c r="F123" s="523">
        <f t="shared" si="51"/>
        <v>3498033.4937938573</v>
      </c>
      <c r="G123" s="523">
        <f t="shared" si="52"/>
        <v>3593518.5733393119</v>
      </c>
      <c r="H123" s="526">
        <f t="shared" si="53"/>
        <v>634284.77990086912</v>
      </c>
      <c r="I123" s="577">
        <f t="shared" si="54"/>
        <v>634284.77990086912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2034</v>
      </c>
      <c r="D124" s="374">
        <f>IF(F123+SUM(E$99:E123)=D$92,F123,D$92-SUM(E$99:E123))</f>
        <v>3498033.4937938573</v>
      </c>
      <c r="E124" s="522">
        <f>IF(+J96&lt;F123,J96,D124)</f>
        <v>190970.15909090909</v>
      </c>
      <c r="F124" s="523">
        <f t="shared" si="51"/>
        <v>3307063.3347029481</v>
      </c>
      <c r="G124" s="523">
        <f t="shared" si="52"/>
        <v>3402548.4142484027</v>
      </c>
      <c r="H124" s="526">
        <f t="shared" si="53"/>
        <v>610725.73548921512</v>
      </c>
      <c r="I124" s="577">
        <f t="shared" si="54"/>
        <v>610725.73548921512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2035</v>
      </c>
      <c r="D125" s="374">
        <f>IF(F124+SUM(E$99:E124)=D$92,F124,D$92-SUM(E$99:E124))</f>
        <v>3307063.3347029481</v>
      </c>
      <c r="E125" s="522">
        <f>IF(+J96&lt;F124,J96,D125)</f>
        <v>190970.15909090909</v>
      </c>
      <c r="F125" s="523">
        <f t="shared" si="51"/>
        <v>3116093.1756120389</v>
      </c>
      <c r="G125" s="523">
        <f t="shared" si="52"/>
        <v>3211578.2551574935</v>
      </c>
      <c r="H125" s="526">
        <f t="shared" si="53"/>
        <v>587166.69107756123</v>
      </c>
      <c r="I125" s="577">
        <f t="shared" si="54"/>
        <v>587166.69107756123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2036</v>
      </c>
      <c r="D126" s="374">
        <f>IF(F125+SUM(E$99:E125)=D$92,F125,D$92-SUM(E$99:E125))</f>
        <v>3116093.1756120389</v>
      </c>
      <c r="E126" s="522">
        <f>IF(+J96&lt;F125,J96,D126)</f>
        <v>190970.15909090909</v>
      </c>
      <c r="F126" s="523">
        <f t="shared" si="51"/>
        <v>2925123.0165211298</v>
      </c>
      <c r="G126" s="523">
        <f t="shared" si="52"/>
        <v>3020608.0960665843</v>
      </c>
      <c r="H126" s="526">
        <f t="shared" si="53"/>
        <v>563607.64666590735</v>
      </c>
      <c r="I126" s="577">
        <f t="shared" si="54"/>
        <v>563607.64666590735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2037</v>
      </c>
      <c r="D127" s="374">
        <f>IF(F126+SUM(E$99:E126)=D$92,F126,D$92-SUM(E$99:E126))</f>
        <v>2925123.0165211298</v>
      </c>
      <c r="E127" s="522">
        <f>IF(+J96&lt;F126,J96,D127)</f>
        <v>190970.15909090909</v>
      </c>
      <c r="F127" s="523">
        <f t="shared" si="51"/>
        <v>2734152.8574302206</v>
      </c>
      <c r="G127" s="523">
        <f t="shared" si="52"/>
        <v>2829637.9369756752</v>
      </c>
      <c r="H127" s="526">
        <f t="shared" si="53"/>
        <v>540048.60225425335</v>
      </c>
      <c r="I127" s="577">
        <f t="shared" si="54"/>
        <v>540048.60225425335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2038</v>
      </c>
      <c r="D128" s="374">
        <f>IF(F127+SUM(E$99:E127)=D$92,F127,D$92-SUM(E$99:E127))</f>
        <v>2734152.8574302206</v>
      </c>
      <c r="E128" s="522">
        <f>IF(+J96&lt;F127,J96,D128)</f>
        <v>190970.15909090909</v>
      </c>
      <c r="F128" s="523">
        <f t="shared" si="51"/>
        <v>2543182.6983393114</v>
      </c>
      <c r="G128" s="523">
        <f t="shared" si="52"/>
        <v>2638667.777884766</v>
      </c>
      <c r="H128" s="526">
        <f t="shared" si="53"/>
        <v>516489.55784259946</v>
      </c>
      <c r="I128" s="577">
        <f t="shared" si="54"/>
        <v>516489.55784259946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2039</v>
      </c>
      <c r="D129" s="374">
        <f>IF(F128+SUM(E$99:E128)=D$92,F128,D$92-SUM(E$99:E128))</f>
        <v>2543182.6983393114</v>
      </c>
      <c r="E129" s="522">
        <f>IF(+J96&lt;F128,J96,D129)</f>
        <v>190970.15909090909</v>
      </c>
      <c r="F129" s="523">
        <f t="shared" si="51"/>
        <v>2352212.5392484022</v>
      </c>
      <c r="G129" s="523">
        <f t="shared" si="52"/>
        <v>2447697.6187938568</v>
      </c>
      <c r="H129" s="526">
        <f t="shared" si="53"/>
        <v>492930.51343094546</v>
      </c>
      <c r="I129" s="577">
        <f t="shared" si="54"/>
        <v>492930.51343094546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2040</v>
      </c>
      <c r="D130" s="374">
        <f>IF(F129+SUM(E$99:E129)=D$92,F129,D$92-SUM(E$99:E129))</f>
        <v>2352212.5392484022</v>
      </c>
      <c r="E130" s="522">
        <f>IF(+J96&lt;F129,J96,D130)</f>
        <v>190970.15909090909</v>
      </c>
      <c r="F130" s="523">
        <f t="shared" si="51"/>
        <v>2161242.3801574931</v>
      </c>
      <c r="G130" s="523">
        <f t="shared" si="52"/>
        <v>2256727.4597029476</v>
      </c>
      <c r="H130" s="526">
        <f t="shared" si="53"/>
        <v>469371.46901929157</v>
      </c>
      <c r="I130" s="577">
        <f t="shared" si="54"/>
        <v>469371.46901929157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2041</v>
      </c>
      <c r="D131" s="374">
        <f>IF(F130+SUM(E$99:E130)=D$92,F130,D$92-SUM(E$99:E130))</f>
        <v>2161242.3801574931</v>
      </c>
      <c r="E131" s="522">
        <f>IF(+J96&lt;F130,J96,D131)</f>
        <v>190970.15909090909</v>
      </c>
      <c r="F131" s="523">
        <f t="shared" ref="F131:F154" si="55">+D131-E131</f>
        <v>1970272.2210665839</v>
      </c>
      <c r="G131" s="523">
        <f t="shared" ref="G131:G154" si="56">+(F131+D131)/2</f>
        <v>2065757.3006120385</v>
      </c>
      <c r="H131" s="526">
        <f t="shared" si="53"/>
        <v>445812.42460763763</v>
      </c>
      <c r="I131" s="577">
        <f t="shared" si="54"/>
        <v>445812.42460763763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2042</v>
      </c>
      <c r="D132" s="374">
        <f>IF(F131+SUM(E$99:E131)=D$92,F131,D$92-SUM(E$99:E131))</f>
        <v>1970272.2210665839</v>
      </c>
      <c r="E132" s="522">
        <f>IF(+J96&lt;F131,J96,D132)</f>
        <v>190970.15909090909</v>
      </c>
      <c r="F132" s="523">
        <f t="shared" si="55"/>
        <v>1779302.0619756747</v>
      </c>
      <c r="G132" s="523">
        <f t="shared" si="56"/>
        <v>1874787.1415211293</v>
      </c>
      <c r="H132" s="526">
        <f t="shared" si="53"/>
        <v>422253.38019598369</v>
      </c>
      <c r="I132" s="577">
        <f t="shared" si="54"/>
        <v>422253.38019598369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2043</v>
      </c>
      <c r="D133" s="374">
        <f>IF(F132+SUM(E$99:E132)=D$92,F132,D$92-SUM(E$99:E132))</f>
        <v>1779302.0619756747</v>
      </c>
      <c r="E133" s="522">
        <f>IF(+J96&lt;F132,J96,D133)</f>
        <v>190970.15909090909</v>
      </c>
      <c r="F133" s="523">
        <f t="shared" si="55"/>
        <v>1588331.9028847655</v>
      </c>
      <c r="G133" s="523">
        <f t="shared" si="56"/>
        <v>1683816.9824302201</v>
      </c>
      <c r="H133" s="526">
        <f t="shared" si="53"/>
        <v>398694.33578432974</v>
      </c>
      <c r="I133" s="577">
        <f t="shared" si="54"/>
        <v>398694.33578432974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2044</v>
      </c>
      <c r="D134" s="374">
        <f>IF(F133+SUM(E$99:E133)=D$92,F133,D$92-SUM(E$99:E133))</f>
        <v>1588331.9028847655</v>
      </c>
      <c r="E134" s="522">
        <f>IF(+J96&lt;F133,J96,D134)</f>
        <v>190970.15909090909</v>
      </c>
      <c r="F134" s="523">
        <f t="shared" si="55"/>
        <v>1397361.7437938564</v>
      </c>
      <c r="G134" s="523">
        <f t="shared" si="56"/>
        <v>1492846.8233393109</v>
      </c>
      <c r="H134" s="526">
        <f t="shared" si="53"/>
        <v>375135.2913726758</v>
      </c>
      <c r="I134" s="577">
        <f t="shared" si="54"/>
        <v>375135.2913726758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2045</v>
      </c>
      <c r="D135" s="374">
        <f>IF(F134+SUM(E$99:E134)=D$92,F134,D$92-SUM(E$99:E134))</f>
        <v>1397361.7437938564</v>
      </c>
      <c r="E135" s="522">
        <f>IF(+J96&lt;F134,J96,D135)</f>
        <v>190970.15909090909</v>
      </c>
      <c r="F135" s="523">
        <f t="shared" si="55"/>
        <v>1206391.5847029472</v>
      </c>
      <c r="G135" s="523">
        <f t="shared" si="56"/>
        <v>1301876.6642484018</v>
      </c>
      <c r="H135" s="526">
        <f t="shared" si="53"/>
        <v>351576.24696102191</v>
      </c>
      <c r="I135" s="577">
        <f t="shared" si="54"/>
        <v>351576.24696102191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1206391.5847029472</v>
      </c>
      <c r="E136" s="522">
        <f>IF(+J96&lt;F135,J96,D136)</f>
        <v>190970.15909090909</v>
      </c>
      <c r="F136" s="523">
        <f t="shared" si="55"/>
        <v>1015421.4256120381</v>
      </c>
      <c r="G136" s="523">
        <f t="shared" si="56"/>
        <v>1110906.5051574926</v>
      </c>
      <c r="H136" s="526">
        <f t="shared" si="53"/>
        <v>328017.20254936791</v>
      </c>
      <c r="I136" s="577">
        <f t="shared" si="54"/>
        <v>328017.20254936791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2047</v>
      </c>
      <c r="D137" s="374">
        <f>IF(F136+SUM(E$99:E136)=D$92,F136,D$92-SUM(E$99:E136))</f>
        <v>1015421.4256120381</v>
      </c>
      <c r="E137" s="522">
        <f>IF(+J96&lt;F136,J96,D137)</f>
        <v>190970.15909090909</v>
      </c>
      <c r="F137" s="523">
        <f t="shared" si="55"/>
        <v>824451.26652112906</v>
      </c>
      <c r="G137" s="523">
        <f t="shared" si="56"/>
        <v>919936.34606658365</v>
      </c>
      <c r="H137" s="526">
        <f t="shared" si="53"/>
        <v>304458.15813771402</v>
      </c>
      <c r="I137" s="577">
        <f t="shared" si="54"/>
        <v>304458.15813771402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2048</v>
      </c>
      <c r="D138" s="374">
        <f>IF(F137+SUM(E$99:E137)=D$92,F137,D$92-SUM(E$99:E137))</f>
        <v>824451.26652112906</v>
      </c>
      <c r="E138" s="522">
        <f>IF(+J96&lt;F137,J96,D138)</f>
        <v>190970.15909090909</v>
      </c>
      <c r="F138" s="523">
        <f t="shared" si="55"/>
        <v>633481.10743022</v>
      </c>
      <c r="G138" s="523">
        <f t="shared" si="56"/>
        <v>728966.18697567447</v>
      </c>
      <c r="H138" s="526">
        <f t="shared" si="53"/>
        <v>280899.11372606008</v>
      </c>
      <c r="I138" s="577">
        <f t="shared" si="54"/>
        <v>280899.11372606008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2049</v>
      </c>
      <c r="D139" s="374">
        <f>IF(F138+SUM(E$99:E138)=D$92,F138,D$92-SUM(E$99:E138))</f>
        <v>633481.10743022</v>
      </c>
      <c r="E139" s="522">
        <f>IF(+J96&lt;F138,J96,D139)</f>
        <v>190970.15909090909</v>
      </c>
      <c r="F139" s="523">
        <f t="shared" si="55"/>
        <v>442510.94833931094</v>
      </c>
      <c r="G139" s="523">
        <f t="shared" si="56"/>
        <v>537996.02788476553</v>
      </c>
      <c r="H139" s="526">
        <f t="shared" si="53"/>
        <v>257340.0693144062</v>
      </c>
      <c r="I139" s="577">
        <f t="shared" si="54"/>
        <v>257340.0693144062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2050</v>
      </c>
      <c r="D140" s="374">
        <f>IF(F139+SUM(E$99:E139)=D$92,F139,D$92-SUM(E$99:E139))</f>
        <v>442510.94833931094</v>
      </c>
      <c r="E140" s="522">
        <f>IF(+J96&lt;F139,J96,D140)</f>
        <v>190970.15909090909</v>
      </c>
      <c r="F140" s="523">
        <f t="shared" si="55"/>
        <v>251540.78924840185</v>
      </c>
      <c r="G140" s="523">
        <f t="shared" si="56"/>
        <v>347025.86879385641</v>
      </c>
      <c r="H140" s="526">
        <f t="shared" si="53"/>
        <v>233781.02490275225</v>
      </c>
      <c r="I140" s="577">
        <f t="shared" si="54"/>
        <v>233781.02490275225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2051</v>
      </c>
      <c r="D141" s="374">
        <f>IF(F140+SUM(E$99:E140)=D$92,F140,D$92-SUM(E$99:E140))</f>
        <v>251540.78924840185</v>
      </c>
      <c r="E141" s="522">
        <f>IF(+J96&lt;F140,J96,D141)</f>
        <v>190970.15909090909</v>
      </c>
      <c r="F141" s="523">
        <f t="shared" si="55"/>
        <v>60570.630157492764</v>
      </c>
      <c r="G141" s="523">
        <f t="shared" si="56"/>
        <v>156055.70970294729</v>
      </c>
      <c r="H141" s="526">
        <f t="shared" si="53"/>
        <v>210221.98049109834</v>
      </c>
      <c r="I141" s="577">
        <f t="shared" si="54"/>
        <v>210221.98049109834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2052</v>
      </c>
      <c r="D142" s="374">
        <f>IF(F141+SUM(E$99:E141)=D$92,F141,D$92-SUM(E$99:E141))</f>
        <v>60570.630157492764</v>
      </c>
      <c r="E142" s="522">
        <f>IF(+J96&lt;F141,J96,D142)</f>
        <v>60570.630157492764</v>
      </c>
      <c r="F142" s="523">
        <f t="shared" si="55"/>
        <v>0</v>
      </c>
      <c r="G142" s="523">
        <f t="shared" si="56"/>
        <v>30285.315078746382</v>
      </c>
      <c r="H142" s="526">
        <f t="shared" si="53"/>
        <v>64306.779754673902</v>
      </c>
      <c r="I142" s="577">
        <f t="shared" si="54"/>
        <v>64306.779754673902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8402687</v>
      </c>
      <c r="F155" s="375"/>
      <c r="G155" s="375"/>
      <c r="H155" s="375">
        <f>SUM(H99:H154)</f>
        <v>30765956.371917672</v>
      </c>
      <c r="I155" s="375">
        <f>SUM(I99:I154)</f>
        <v>30765956.371917672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topLeftCell="A67" zoomScaleNormal="100" zoomScaleSheetLayoutView="82" workbookViewId="0">
      <selection activeCell="D92" sqref="D9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91313.71449184035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91313.71449184035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 t="shared" ref="K23:K28" si="7">G23</f>
        <v>104278.14759460979</v>
      </c>
      <c r="L23" s="519">
        <f t="shared" ref="L23:L28" si="8">IF(K23&lt;&gt;0,+G23-K23,0)</f>
        <v>0</v>
      </c>
      <c r="M23" s="518">
        <f t="shared" ref="M23:M28" si="9"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 t="shared" si="7"/>
        <v>101835.83299305863</v>
      </c>
      <c r="L24" s="519">
        <f t="shared" si="8"/>
        <v>0</v>
      </c>
      <c r="M24" s="518">
        <f t="shared" si="9"/>
        <v>101835.83299305863</v>
      </c>
      <c r="N24" s="514">
        <f t="shared" ref="N24:N72" si="10">IF(M24&lt;&gt;0,+H24-M24,0)</f>
        <v>0</v>
      </c>
      <c r="O24" s="514">
        <f t="shared" ref="O24:O72" si="11"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 t="shared" si="7"/>
        <v>83774.601936797058</v>
      </c>
      <c r="L25" s="519">
        <f t="shared" si="8"/>
        <v>0</v>
      </c>
      <c r="M25" s="518">
        <f t="shared" si="9"/>
        <v>83774.601936797058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 t="shared" si="7"/>
        <v>83713.649961418851</v>
      </c>
      <c r="L26" s="519">
        <f t="shared" si="8"/>
        <v>0</v>
      </c>
      <c r="M26" s="518">
        <f t="shared" si="9"/>
        <v>83713.649961418851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 t="shared" si="7"/>
        <v>85449.658528885382</v>
      </c>
      <c r="L27" s="519">
        <f t="shared" si="8"/>
        <v>0</v>
      </c>
      <c r="M27" s="518">
        <f t="shared" si="9"/>
        <v>85449.658528885382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631">
        <v>583720.62780793919</v>
      </c>
      <c r="E28" s="630">
        <v>18759.047619047618</v>
      </c>
      <c r="F28" s="631">
        <v>564961.58018889162</v>
      </c>
      <c r="G28" s="630">
        <v>91313.71449184035</v>
      </c>
      <c r="H28" s="639">
        <v>91313.71449184035</v>
      </c>
      <c r="I28" s="511">
        <f t="shared" si="6"/>
        <v>0</v>
      </c>
      <c r="J28" s="511"/>
      <c r="K28" s="518">
        <f t="shared" si="7"/>
        <v>91313.71449184035</v>
      </c>
      <c r="L28" s="519">
        <f t="shared" si="8"/>
        <v>0</v>
      </c>
      <c r="M28" s="518">
        <f t="shared" si="9"/>
        <v>91313.71449184035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564961.58018889162</v>
      </c>
      <c r="E29" s="522">
        <f>IF(+I14&lt;F28,I14,D29)</f>
        <v>18759.047619047618</v>
      </c>
      <c r="F29" s="523">
        <f t="shared" ref="F29:F33" si="12">+D29-E29</f>
        <v>546202.53256984404</v>
      </c>
      <c r="G29" s="524">
        <f t="shared" ref="G29:G53" si="13">+I$12*((D29+F29)/2)+E29</f>
        <v>81230.970193064742</v>
      </c>
      <c r="H29" s="491">
        <f t="shared" ref="H29:H53" si="14">+I$13*((D29+F29)/2)+E29</f>
        <v>81230.970193064742</v>
      </c>
      <c r="I29" s="511">
        <f t="shared" si="6"/>
        <v>0</v>
      </c>
      <c r="J29" s="511"/>
      <c r="K29" s="525"/>
      <c r="L29" s="514">
        <f t="shared" ref="L29:L72" si="1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546202.53256984404</v>
      </c>
      <c r="E30" s="522">
        <f>IF(+I14&lt;F29,I14,D30)</f>
        <v>18759.047619047618</v>
      </c>
      <c r="F30" s="523">
        <f t="shared" si="12"/>
        <v>527443.48495079647</v>
      </c>
      <c r="G30" s="524">
        <f t="shared" si="13"/>
        <v>79121.62602515443</v>
      </c>
      <c r="H30" s="491">
        <f t="shared" si="14"/>
        <v>79121.62602515443</v>
      </c>
      <c r="I30" s="511">
        <f t="shared" si="6"/>
        <v>0</v>
      </c>
      <c r="J30" s="511"/>
      <c r="K30" s="525"/>
      <c r="L30" s="514">
        <f t="shared" si="1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527443.48495079647</v>
      </c>
      <c r="E31" s="522">
        <f>IF(+I14&lt;F30,I14,D31)</f>
        <v>18759.047619047618</v>
      </c>
      <c r="F31" s="523">
        <f t="shared" si="12"/>
        <v>508684.43733174884</v>
      </c>
      <c r="G31" s="524">
        <f t="shared" si="13"/>
        <v>77012.281857244117</v>
      </c>
      <c r="H31" s="491">
        <f t="shared" si="14"/>
        <v>77012.281857244117</v>
      </c>
      <c r="I31" s="511">
        <f t="shared" si="6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508684.43733174884</v>
      </c>
      <c r="E32" s="522">
        <f>IF(+I14&lt;F31,I14,D32)</f>
        <v>18759.047619047618</v>
      </c>
      <c r="F32" s="523">
        <f t="shared" si="12"/>
        <v>489925.3897127012</v>
      </c>
      <c r="G32" s="524">
        <f t="shared" si="13"/>
        <v>74902.937689333776</v>
      </c>
      <c r="H32" s="491">
        <f t="shared" si="14"/>
        <v>74902.937689333776</v>
      </c>
      <c r="I32" s="511">
        <f t="shared" si="6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489925.3897127012</v>
      </c>
      <c r="E33" s="522">
        <f>IF(+I14&lt;F32,I14,D33)</f>
        <v>18759.047619047618</v>
      </c>
      <c r="F33" s="523">
        <f t="shared" si="12"/>
        <v>471166.34209365357</v>
      </c>
      <c r="G33" s="524">
        <f t="shared" si="13"/>
        <v>72793.593521423463</v>
      </c>
      <c r="H33" s="491">
        <f t="shared" si="14"/>
        <v>72793.593521423463</v>
      </c>
      <c r="I33" s="511">
        <f t="shared" si="6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471166.34209365357</v>
      </c>
      <c r="E34" s="522">
        <f>IF(+I14&lt;F33,I14,D34)</f>
        <v>18759.047619047618</v>
      </c>
      <c r="F34" s="523">
        <f t="shared" ref="F34:F72" si="16">+D34-E34</f>
        <v>452407.29447460594</v>
      </c>
      <c r="G34" s="524">
        <f t="shared" si="13"/>
        <v>70684.249353513136</v>
      </c>
      <c r="H34" s="491">
        <f t="shared" si="14"/>
        <v>70684.249353513136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452407.29447460594</v>
      </c>
      <c r="E35" s="522">
        <f>IF(+I14&lt;F34,I14,D35)</f>
        <v>18759.047619047618</v>
      </c>
      <c r="F35" s="523">
        <f t="shared" si="16"/>
        <v>433648.2468555583</v>
      </c>
      <c r="G35" s="524">
        <f t="shared" si="13"/>
        <v>68574.905185602809</v>
      </c>
      <c r="H35" s="491">
        <f t="shared" si="14"/>
        <v>68574.905185602809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433648.2468555583</v>
      </c>
      <c r="E36" s="522">
        <f>IF(+I14&lt;F35,I14,D36)</f>
        <v>18759.047619047618</v>
      </c>
      <c r="F36" s="523">
        <f t="shared" si="16"/>
        <v>414889.19923651067</v>
      </c>
      <c r="G36" s="524">
        <f t="shared" si="13"/>
        <v>66465.561017692497</v>
      </c>
      <c r="H36" s="491">
        <f t="shared" si="14"/>
        <v>66465.561017692497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414889.19923651067</v>
      </c>
      <c r="E37" s="522">
        <f>IF(+I14&lt;F36,I14,D37)</f>
        <v>18759.047619047618</v>
      </c>
      <c r="F37" s="523">
        <f t="shared" si="16"/>
        <v>396130.15161746304</v>
      </c>
      <c r="G37" s="524">
        <f t="shared" si="13"/>
        <v>64356.216849782169</v>
      </c>
      <c r="H37" s="491">
        <f t="shared" si="14"/>
        <v>64356.216849782169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396130.15161746304</v>
      </c>
      <c r="E38" s="522">
        <f>IF(+I14&lt;F37,I14,D38)</f>
        <v>18759.047619047618</v>
      </c>
      <c r="F38" s="523">
        <f t="shared" si="16"/>
        <v>377371.1039984154</v>
      </c>
      <c r="G38" s="524">
        <f t="shared" si="13"/>
        <v>62246.872681871842</v>
      </c>
      <c r="H38" s="491">
        <f t="shared" si="14"/>
        <v>62246.872681871842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377371.1039984154</v>
      </c>
      <c r="E39" s="522">
        <f>IF(+I14&lt;F38,I14,D39)</f>
        <v>18759.047619047618</v>
      </c>
      <c r="F39" s="523">
        <f t="shared" si="16"/>
        <v>358612.05637936777</v>
      </c>
      <c r="G39" s="524">
        <f t="shared" si="13"/>
        <v>60137.528513961523</v>
      </c>
      <c r="H39" s="491">
        <f t="shared" si="14"/>
        <v>60137.528513961523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358612.05637936777</v>
      </c>
      <c r="E40" s="522">
        <f>IF(+I14&lt;F39,I14,D40)</f>
        <v>18759.047619047618</v>
      </c>
      <c r="F40" s="523">
        <f t="shared" si="16"/>
        <v>339853.00876032014</v>
      </c>
      <c r="G40" s="524">
        <f t="shared" si="13"/>
        <v>58028.184346051195</v>
      </c>
      <c r="H40" s="491">
        <f t="shared" si="14"/>
        <v>58028.184346051195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339853.00876032014</v>
      </c>
      <c r="E41" s="522">
        <f>IF(+I14&lt;F40,I14,D41)</f>
        <v>18759.047619047618</v>
      </c>
      <c r="F41" s="523">
        <f t="shared" si="16"/>
        <v>321093.96114127251</v>
      </c>
      <c r="G41" s="524">
        <f t="shared" si="13"/>
        <v>55918.840178140876</v>
      </c>
      <c r="H41" s="491">
        <f t="shared" si="14"/>
        <v>55918.840178140876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321093.96114127251</v>
      </c>
      <c r="E42" s="522">
        <f>IF(+I14&lt;F41,I14,D42)</f>
        <v>18759.047619047618</v>
      </c>
      <c r="F42" s="523">
        <f t="shared" si="16"/>
        <v>302334.91352222487</v>
      </c>
      <c r="G42" s="524">
        <f t="shared" si="13"/>
        <v>53809.496010230549</v>
      </c>
      <c r="H42" s="491">
        <f t="shared" si="14"/>
        <v>53809.496010230549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302334.91352222487</v>
      </c>
      <c r="E43" s="522">
        <f>IF(+I14&lt;F42,I14,D43)</f>
        <v>18759.047619047618</v>
      </c>
      <c r="F43" s="523">
        <f t="shared" si="16"/>
        <v>283575.86590317724</v>
      </c>
      <c r="G43" s="524">
        <f t="shared" si="13"/>
        <v>51700.151842320229</v>
      </c>
      <c r="H43" s="491">
        <f t="shared" si="14"/>
        <v>51700.151842320229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283575.86590317724</v>
      </c>
      <c r="E44" s="522">
        <f>IF(+I14&lt;F43,I14,D44)</f>
        <v>18759.047619047618</v>
      </c>
      <c r="F44" s="523">
        <f t="shared" si="16"/>
        <v>264816.81828412961</v>
      </c>
      <c r="G44" s="524">
        <f t="shared" si="13"/>
        <v>49590.807674409894</v>
      </c>
      <c r="H44" s="491">
        <f t="shared" si="14"/>
        <v>49590.807674409894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264816.81828412961</v>
      </c>
      <c r="E45" s="522">
        <f>IF(+I14&lt;F44,I14,D45)</f>
        <v>18759.047619047618</v>
      </c>
      <c r="F45" s="523">
        <f t="shared" si="16"/>
        <v>246057.77066508197</v>
      </c>
      <c r="G45" s="524">
        <f t="shared" si="13"/>
        <v>47481.463506499582</v>
      </c>
      <c r="H45" s="491">
        <f t="shared" si="14"/>
        <v>47481.463506499582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246057.77066508197</v>
      </c>
      <c r="E46" s="522">
        <f>IF(+I14&lt;F45,I14,D46)</f>
        <v>18759.047619047618</v>
      </c>
      <c r="F46" s="523">
        <f t="shared" si="16"/>
        <v>227298.72304603434</v>
      </c>
      <c r="G46" s="524">
        <f t="shared" si="13"/>
        <v>45372.119338589255</v>
      </c>
      <c r="H46" s="491">
        <f t="shared" si="14"/>
        <v>45372.119338589255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227298.72304603434</v>
      </c>
      <c r="E47" s="522">
        <f>IF(+I14&lt;F46,I14,D47)</f>
        <v>18759.047619047618</v>
      </c>
      <c r="F47" s="523">
        <f t="shared" si="16"/>
        <v>208539.67542698671</v>
      </c>
      <c r="G47" s="524">
        <f t="shared" si="13"/>
        <v>43262.775170678928</v>
      </c>
      <c r="H47" s="491">
        <f t="shared" si="14"/>
        <v>43262.775170678928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208539.67542698671</v>
      </c>
      <c r="E48" s="522">
        <f>IF(+I14&lt;F47,I14,D48)</f>
        <v>18759.047619047618</v>
      </c>
      <c r="F48" s="523">
        <f t="shared" si="16"/>
        <v>189780.62780793908</v>
      </c>
      <c r="G48" s="524">
        <f t="shared" si="13"/>
        <v>41153.431002768608</v>
      </c>
      <c r="H48" s="491">
        <f t="shared" si="14"/>
        <v>41153.431002768608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189780.62780793908</v>
      </c>
      <c r="E49" s="522">
        <f>IF(+I14&lt;F48,I14,D49)</f>
        <v>18759.047619047618</v>
      </c>
      <c r="F49" s="523">
        <f t="shared" si="16"/>
        <v>171021.58018889144</v>
      </c>
      <c r="G49" s="524">
        <f t="shared" si="13"/>
        <v>39044.086834858288</v>
      </c>
      <c r="H49" s="491">
        <f t="shared" si="14"/>
        <v>39044.086834858288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171021.58018889144</v>
      </c>
      <c r="E50" s="522">
        <f>IF(+I14&lt;F49,I14,D50)</f>
        <v>18759.047619047618</v>
      </c>
      <c r="F50" s="523">
        <f t="shared" si="16"/>
        <v>152262.53256984381</v>
      </c>
      <c r="G50" s="524">
        <f t="shared" si="13"/>
        <v>36934.742666947961</v>
      </c>
      <c r="H50" s="491">
        <f t="shared" si="14"/>
        <v>36934.742666947961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152262.53256984381</v>
      </c>
      <c r="E51" s="522">
        <f>IF(+I14&lt;F50,I14,D51)</f>
        <v>18759.047619047618</v>
      </c>
      <c r="F51" s="523">
        <f t="shared" si="16"/>
        <v>133503.48495079618</v>
      </c>
      <c r="G51" s="524">
        <f t="shared" si="13"/>
        <v>34825.398499037641</v>
      </c>
      <c r="H51" s="491">
        <f t="shared" si="14"/>
        <v>34825.398499037641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133503.48495079618</v>
      </c>
      <c r="E52" s="522">
        <f>IF(+I14&lt;F51,I14,D52)</f>
        <v>18759.047619047618</v>
      </c>
      <c r="F52" s="523">
        <f t="shared" si="16"/>
        <v>114744.43733174856</v>
      </c>
      <c r="G52" s="524">
        <f t="shared" si="13"/>
        <v>32716.054331127314</v>
      </c>
      <c r="H52" s="491">
        <f t="shared" si="14"/>
        <v>32716.054331127314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114744.43733174856</v>
      </c>
      <c r="E53" s="522">
        <f>IF(+I14&lt;F52,I14,D53)</f>
        <v>18759.047619047618</v>
      </c>
      <c r="F53" s="523">
        <f t="shared" si="16"/>
        <v>95985.38971270094</v>
      </c>
      <c r="G53" s="524">
        <f t="shared" si="13"/>
        <v>30606.710163216994</v>
      </c>
      <c r="H53" s="491">
        <f t="shared" si="14"/>
        <v>30606.710163216994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95985.38971270094</v>
      </c>
      <c r="E54" s="522">
        <f>IF(+I14&lt;F53,I14,D54)</f>
        <v>18759.047619047618</v>
      </c>
      <c r="F54" s="523">
        <f t="shared" si="16"/>
        <v>77226.342093653322</v>
      </c>
      <c r="G54" s="524">
        <f t="shared" ref="G54:G72" si="18">+I$12*((D54+F54)/2)+E54</f>
        <v>28497.365995306671</v>
      </c>
      <c r="H54" s="491">
        <f t="shared" ref="H54:H72" si="19">+I$13*((D54+F54)/2)+E54</f>
        <v>28497.365995306671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77226.342093653322</v>
      </c>
      <c r="E55" s="522">
        <f>IF(+I14&lt;F54,I14,D55)</f>
        <v>18759.047619047618</v>
      </c>
      <c r="F55" s="523">
        <f t="shared" si="16"/>
        <v>58467.294474605704</v>
      </c>
      <c r="G55" s="524">
        <f t="shared" si="18"/>
        <v>26388.021827396351</v>
      </c>
      <c r="H55" s="491">
        <f t="shared" si="19"/>
        <v>26388.021827396351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58467.294474605704</v>
      </c>
      <c r="E56" s="522">
        <f>IF(+I14&lt;F55,I14,D56)</f>
        <v>18759.047619047618</v>
      </c>
      <c r="F56" s="523">
        <f t="shared" si="16"/>
        <v>39708.246855558085</v>
      </c>
      <c r="G56" s="524">
        <f t="shared" si="18"/>
        <v>24278.677659486028</v>
      </c>
      <c r="H56" s="491">
        <f t="shared" si="19"/>
        <v>24278.677659486028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39708.246855558085</v>
      </c>
      <c r="E57" s="522">
        <f>IF(+I14&lt;F56,I14,D57)</f>
        <v>18759.047619047618</v>
      </c>
      <c r="F57" s="523">
        <f t="shared" si="16"/>
        <v>20949.199236510467</v>
      </c>
      <c r="G57" s="524">
        <f t="shared" si="18"/>
        <v>22169.333491575708</v>
      </c>
      <c r="H57" s="491">
        <f t="shared" si="19"/>
        <v>22169.333491575708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20949.199236510467</v>
      </c>
      <c r="E58" s="522">
        <f>IF(+I14&lt;F57,I14,D58)</f>
        <v>18759.047619047618</v>
      </c>
      <c r="F58" s="523">
        <f t="shared" si="16"/>
        <v>2190.1516174628487</v>
      </c>
      <c r="G58" s="524">
        <f t="shared" si="18"/>
        <v>20059.989323665384</v>
      </c>
      <c r="H58" s="491">
        <f t="shared" si="19"/>
        <v>20059.989323665384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2190.1516174628487</v>
      </c>
      <c r="E59" s="522">
        <f>IF(+I14&lt;F58,I14,D59)</f>
        <v>2190.1516174628487</v>
      </c>
      <c r="F59" s="523">
        <f t="shared" si="16"/>
        <v>0</v>
      </c>
      <c r="G59" s="524">
        <f t="shared" si="18"/>
        <v>2313.2864277941517</v>
      </c>
      <c r="H59" s="491">
        <f t="shared" si="19"/>
        <v>2313.2864277941517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18"/>
        <v>0</v>
      </c>
      <c r="H60" s="491">
        <f t="shared" si="19"/>
        <v>0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8"/>
        <v>0</v>
      </c>
      <c r="H61" s="491">
        <f t="shared" si="19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8"/>
        <v>0</v>
      </c>
      <c r="H62" s="491">
        <f t="shared" si="19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8"/>
        <v>0</v>
      </c>
      <c r="H63" s="491">
        <f t="shared" si="19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8"/>
        <v>0</v>
      </c>
      <c r="H64" s="491">
        <f t="shared" si="19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8"/>
        <v>0</v>
      </c>
      <c r="H65" s="491">
        <f t="shared" si="19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8"/>
        <v>0</v>
      </c>
      <c r="H66" s="491">
        <f t="shared" si="19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8"/>
        <v>0</v>
      </c>
      <c r="H67" s="491">
        <f t="shared" si="19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8"/>
        <v>0</v>
      </c>
      <c r="H68" s="491">
        <f t="shared" si="19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8"/>
        <v>0</v>
      </c>
      <c r="H69" s="491">
        <f t="shared" si="19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8"/>
        <v>0</v>
      </c>
      <c r="H70" s="491">
        <f t="shared" si="19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8"/>
        <v>0</v>
      </c>
      <c r="H71" s="491">
        <f t="shared" si="19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8"/>
        <v>0</v>
      </c>
      <c r="H72" s="471">
        <f t="shared" si="19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787879.99999999953</v>
      </c>
      <c r="F73" s="375"/>
      <c r="G73" s="375">
        <f>SUM(G17:G72)</f>
        <v>2756229.5146290171</v>
      </c>
      <c r="H73" s="375">
        <f>SUM(H17:H72)</f>
        <v>2756229.5146290171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91313.71449184035</v>
      </c>
      <c r="N87" s="546">
        <f>IF(J92&lt;D11,0,VLOOKUP(J92,C17:O72,11))</f>
        <v>91313.71449184035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95692.337591989097</v>
      </c>
      <c r="N88" s="550">
        <f>IF(J92&lt;D11,0,VLOOKUP(J92,C99:P154,7))</f>
        <v>95692.337591989097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4378.6231001487467</v>
      </c>
      <c r="N89" s="555">
        <f>+N88-N87</f>
        <v>4378.6231001487467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787880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17906.363636363636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 ht="12.5">
      <c r="B101" s="195" t="str">
        <f t="shared" ref="B101:B154" si="23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 ht="12.5">
      <c r="B102" s="195" t="str">
        <f t="shared" si="23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4">+H102</f>
        <v>113155.46714712729</v>
      </c>
      <c r="M102" s="514">
        <f t="shared" si="20"/>
        <v>0</v>
      </c>
      <c r="N102" s="518">
        <f t="shared" ref="N102:N107" si="25">+I102</f>
        <v>113155.46714712729</v>
      </c>
      <c r="O102" s="514">
        <f t="shared" si="21"/>
        <v>0</v>
      </c>
      <c r="P102" s="514">
        <f t="shared" si="22"/>
        <v>0</v>
      </c>
    </row>
    <row r="103" spans="1:16" ht="12.5">
      <c r="B103" s="195" t="str">
        <f t="shared" si="23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4"/>
        <v>114960.30166921337</v>
      </c>
      <c r="M103" s="514">
        <f t="shared" ref="M103:M108" si="26">IF(L103&lt;&gt;0,+H103-L103,0)</f>
        <v>0</v>
      </c>
      <c r="N103" s="518">
        <f t="shared" si="25"/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3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7">+I104-H104</f>
        <v>0</v>
      </c>
      <c r="K104" s="514"/>
      <c r="L104" s="518">
        <f t="shared" si="24"/>
        <v>108973.97138946971</v>
      </c>
      <c r="M104" s="514">
        <f t="shared" si="26"/>
        <v>0</v>
      </c>
      <c r="N104" s="518">
        <f t="shared" si="25"/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3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7"/>
        <v>0</v>
      </c>
      <c r="K105" s="514"/>
      <c r="L105" s="518">
        <f t="shared" si="24"/>
        <v>95208.856021995831</v>
      </c>
      <c r="M105" s="514">
        <f t="shared" si="26"/>
        <v>0</v>
      </c>
      <c r="N105" s="518">
        <f t="shared" si="25"/>
        <v>95208.856021995831</v>
      </c>
      <c r="O105" s="514">
        <f>IF(N105&lt;&gt;0,+I105-N105,0)</f>
        <v>0</v>
      </c>
      <c r="P105" s="514">
        <f t="shared" si="22"/>
        <v>0</v>
      </c>
    </row>
    <row r="106" spans="1:16" ht="12.5">
      <c r="B106" s="195" t="str">
        <f t="shared" si="23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7"/>
        <v>0</v>
      </c>
      <c r="K106" s="514"/>
      <c r="L106" s="518">
        <f t="shared" si="24"/>
        <v>93827.496963510814</v>
      </c>
      <c r="M106" s="514">
        <f t="shared" si="26"/>
        <v>0</v>
      </c>
      <c r="N106" s="518">
        <f t="shared" si="25"/>
        <v>93827.496963510814</v>
      </c>
      <c r="O106" s="514">
        <f t="shared" si="21"/>
        <v>0</v>
      </c>
      <c r="P106" s="514">
        <f t="shared" si="22"/>
        <v>0</v>
      </c>
    </row>
    <row r="107" spans="1:16" ht="12.5">
      <c r="B107" s="195" t="str">
        <f t="shared" si="23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7"/>
        <v>0</v>
      </c>
      <c r="K107" s="514"/>
      <c r="L107" s="518">
        <f t="shared" si="24"/>
        <v>92645.407622215163</v>
      </c>
      <c r="M107" s="514">
        <f t="shared" si="26"/>
        <v>0</v>
      </c>
      <c r="N107" s="518">
        <f t="shared" si="25"/>
        <v>92645.407622215163</v>
      </c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23"/>
        <v/>
      </c>
      <c r="C108" s="507">
        <f>IF(D93="","-",+C107+1)</f>
        <v>2021</v>
      </c>
      <c r="D108" s="629">
        <v>677463.7194360951</v>
      </c>
      <c r="E108" s="630">
        <v>19216.585365853658</v>
      </c>
      <c r="F108" s="631">
        <v>658247.13407024147</v>
      </c>
      <c r="G108" s="631">
        <v>667855.42675316823</v>
      </c>
      <c r="H108" s="633">
        <v>95027.677461947256</v>
      </c>
      <c r="I108" s="634">
        <v>95027.677461947256</v>
      </c>
      <c r="J108" s="514">
        <f t="shared" si="27"/>
        <v>0</v>
      </c>
      <c r="K108" s="514"/>
      <c r="L108" s="518">
        <f t="shared" ref="L108" si="28">+H108</f>
        <v>95027.677461947256</v>
      </c>
      <c r="M108" s="514">
        <f t="shared" si="26"/>
        <v>0</v>
      </c>
      <c r="N108" s="518">
        <f t="shared" ref="N108" si="29">+I108</f>
        <v>95027.677461947256</v>
      </c>
      <c r="O108" s="514">
        <f t="shared" si="21"/>
        <v>0</v>
      </c>
      <c r="P108" s="514">
        <f t="shared" si="22"/>
        <v>0</v>
      </c>
    </row>
    <row r="109" spans="1:16" ht="12.5">
      <c r="B109" s="195" t="str">
        <f t="shared" si="23"/>
        <v/>
      </c>
      <c r="C109" s="507">
        <f>IF(D93="","-",+C108+1)</f>
        <v>2022</v>
      </c>
      <c r="D109" s="629">
        <v>658247.13407024147</v>
      </c>
      <c r="E109" s="630">
        <v>18759.047619047618</v>
      </c>
      <c r="F109" s="631">
        <v>639488.0864511939</v>
      </c>
      <c r="G109" s="631">
        <v>648867.61026071769</v>
      </c>
      <c r="H109" s="633">
        <v>94973.637540355339</v>
      </c>
      <c r="I109" s="634">
        <v>94973.637540355339</v>
      </c>
      <c r="J109" s="514">
        <f t="shared" si="27"/>
        <v>0</v>
      </c>
      <c r="K109" s="514"/>
      <c r="L109" s="518">
        <f t="shared" ref="L109" si="30">+H109</f>
        <v>94973.637540355339</v>
      </c>
      <c r="M109" s="514">
        <f t="shared" ref="M109" si="31">IF(L109&lt;&gt;0,+H109-L109,0)</f>
        <v>0</v>
      </c>
      <c r="N109" s="518">
        <f t="shared" ref="N109" si="32">+I109</f>
        <v>94973.637540355339</v>
      </c>
      <c r="O109" s="514">
        <f t="shared" ref="O109" si="33">IF(N109&lt;&gt;0,+I109-N109,0)</f>
        <v>0</v>
      </c>
      <c r="P109" s="514">
        <f t="shared" ref="P109" si="34">+O109-M109</f>
        <v>0</v>
      </c>
    </row>
    <row r="110" spans="1:16" ht="12.5">
      <c r="B110" s="195" t="str">
        <f t="shared" si="23"/>
        <v/>
      </c>
      <c r="C110" s="507">
        <f>IF(D93="","-",+C109+1)</f>
        <v>2023</v>
      </c>
      <c r="D110" s="374">
        <f>IF(F109+SUM(E$99:E109)=D$92,F109,D$92-SUM(E$99:E109))</f>
        <v>639488.0864511939</v>
      </c>
      <c r="E110" s="522">
        <f t="shared" ref="E110:E154" si="35">IF(+$J$96&lt;F109,$J$96,D110)</f>
        <v>17906.363636363636</v>
      </c>
      <c r="F110" s="523">
        <f t="shared" ref="F110:F154" si="36">+D110-E110</f>
        <v>621581.72281483025</v>
      </c>
      <c r="G110" s="523">
        <f t="shared" ref="G110:G154" si="37">+(F110+D110)/2</f>
        <v>630534.90463301213</v>
      </c>
      <c r="H110" s="526">
        <f t="shared" ref="H110:H154" si="38">+J$94*G110+E110</f>
        <v>95692.337591989097</v>
      </c>
      <c r="I110" s="577">
        <f t="shared" ref="I110:I154" si="39">+J$95*G110+E110</f>
        <v>95692.337591989097</v>
      </c>
      <c r="J110" s="514">
        <f t="shared" si="27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 ht="12.5">
      <c r="B111" s="195" t="str">
        <f t="shared" si="23"/>
        <v/>
      </c>
      <c r="C111" s="507">
        <f>IF(D93="","-",+C110+1)</f>
        <v>2024</v>
      </c>
      <c r="D111" s="374">
        <f>IF(F110+SUM(E$99:E110)=D$92,F110,D$92-SUM(E$99:E110))</f>
        <v>621581.72281483025</v>
      </c>
      <c r="E111" s="522">
        <f t="shared" si="35"/>
        <v>17906.363636363636</v>
      </c>
      <c r="F111" s="523">
        <f t="shared" si="36"/>
        <v>603675.35917846661</v>
      </c>
      <c r="G111" s="523">
        <f t="shared" si="37"/>
        <v>612628.54099664837</v>
      </c>
      <c r="H111" s="526">
        <f t="shared" si="38"/>
        <v>93483.318035381308</v>
      </c>
      <c r="I111" s="577">
        <f t="shared" si="39"/>
        <v>93483.318035381308</v>
      </c>
      <c r="J111" s="514">
        <f t="shared" si="27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23"/>
        <v/>
      </c>
      <c r="C112" s="507">
        <f>IF(D93="","-",+C111+1)</f>
        <v>2025</v>
      </c>
      <c r="D112" s="374">
        <f>IF(F111+SUM(E$99:E111)=D$92,F111,D$92-SUM(E$99:E111))</f>
        <v>603675.35917846661</v>
      </c>
      <c r="E112" s="522">
        <f t="shared" si="35"/>
        <v>17906.363636363636</v>
      </c>
      <c r="F112" s="523">
        <f t="shared" si="36"/>
        <v>585768.99554210296</v>
      </c>
      <c r="G112" s="523">
        <f t="shared" si="37"/>
        <v>594722.17736028484</v>
      </c>
      <c r="H112" s="526">
        <f t="shared" si="38"/>
        <v>91274.298478773548</v>
      </c>
      <c r="I112" s="577">
        <f t="shared" si="39"/>
        <v>91274.298478773548</v>
      </c>
      <c r="J112" s="514">
        <f t="shared" si="27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23"/>
        <v/>
      </c>
      <c r="C113" s="507">
        <f>IF(D93="","-",+C112+1)</f>
        <v>2026</v>
      </c>
      <c r="D113" s="374">
        <f>IF(F112+SUM(E$99:E112)=D$92,F112,D$92-SUM(E$99:E112))</f>
        <v>585768.99554210296</v>
      </c>
      <c r="E113" s="522">
        <f t="shared" si="35"/>
        <v>17906.363636363636</v>
      </c>
      <c r="F113" s="523">
        <f t="shared" si="36"/>
        <v>567862.63190573931</v>
      </c>
      <c r="G113" s="523">
        <f t="shared" si="37"/>
        <v>576815.81372392108</v>
      </c>
      <c r="H113" s="526">
        <f t="shared" si="38"/>
        <v>89065.278922165759</v>
      </c>
      <c r="I113" s="577">
        <f t="shared" si="39"/>
        <v>89065.278922165759</v>
      </c>
      <c r="J113" s="514">
        <f t="shared" si="27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23"/>
        <v/>
      </c>
      <c r="C114" s="507">
        <f>IF(D93="","-",+C113+1)</f>
        <v>2027</v>
      </c>
      <c r="D114" s="374">
        <f>IF(F113+SUM(E$99:E113)=D$92,F113,D$92-SUM(E$99:E113))</f>
        <v>567862.63190573931</v>
      </c>
      <c r="E114" s="522">
        <f t="shared" si="35"/>
        <v>17906.363636363636</v>
      </c>
      <c r="F114" s="523">
        <f t="shared" si="36"/>
        <v>549956.26826937567</v>
      </c>
      <c r="G114" s="523">
        <f t="shared" si="37"/>
        <v>558909.45008755755</v>
      </c>
      <c r="H114" s="526">
        <f t="shared" si="38"/>
        <v>86856.259365557999</v>
      </c>
      <c r="I114" s="577">
        <f t="shared" si="39"/>
        <v>86856.259365557999</v>
      </c>
      <c r="J114" s="514">
        <f t="shared" si="27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23"/>
        <v/>
      </c>
      <c r="C115" s="507">
        <f>IF(D93="","-",+C114+1)</f>
        <v>2028</v>
      </c>
      <c r="D115" s="374">
        <f>IF(F114+SUM(E$99:E114)=D$92,F114,D$92-SUM(E$99:E114))</f>
        <v>549956.26826937567</v>
      </c>
      <c r="E115" s="522">
        <f t="shared" si="35"/>
        <v>17906.363636363636</v>
      </c>
      <c r="F115" s="523">
        <f t="shared" si="36"/>
        <v>532049.90463301202</v>
      </c>
      <c r="G115" s="523">
        <f t="shared" si="37"/>
        <v>541003.08645119378</v>
      </c>
      <c r="H115" s="526">
        <f t="shared" si="38"/>
        <v>84647.239808950209</v>
      </c>
      <c r="I115" s="577">
        <f t="shared" si="39"/>
        <v>84647.239808950209</v>
      </c>
      <c r="J115" s="514">
        <f t="shared" si="27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23"/>
        <v/>
      </c>
      <c r="C116" s="507">
        <f>IF(D93="","-",+C115+1)</f>
        <v>2029</v>
      </c>
      <c r="D116" s="374">
        <f>IF(F115+SUM(E$99:E115)=D$92,F115,D$92-SUM(E$99:E115))</f>
        <v>532049.90463301202</v>
      </c>
      <c r="E116" s="522">
        <f t="shared" si="35"/>
        <v>17906.363636363636</v>
      </c>
      <c r="F116" s="523">
        <f t="shared" si="36"/>
        <v>514143.54099664837</v>
      </c>
      <c r="G116" s="523">
        <f t="shared" si="37"/>
        <v>523096.72281483019</v>
      </c>
      <c r="H116" s="526">
        <f t="shared" si="38"/>
        <v>82438.220252342449</v>
      </c>
      <c r="I116" s="577">
        <f t="shared" si="39"/>
        <v>82438.220252342449</v>
      </c>
      <c r="J116" s="514">
        <f t="shared" si="27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23"/>
        <v/>
      </c>
      <c r="C117" s="507">
        <f>IF(D93="","-",+C116+1)</f>
        <v>2030</v>
      </c>
      <c r="D117" s="374">
        <f>IF(F116+SUM(E$99:E116)=D$92,F116,D$92-SUM(E$99:E116))</f>
        <v>514143.54099664837</v>
      </c>
      <c r="E117" s="522">
        <f t="shared" si="35"/>
        <v>17906.363636363636</v>
      </c>
      <c r="F117" s="523">
        <f t="shared" si="36"/>
        <v>496237.17736028472</v>
      </c>
      <c r="G117" s="523">
        <f t="shared" si="37"/>
        <v>505190.35917846655</v>
      </c>
      <c r="H117" s="526">
        <f t="shared" si="38"/>
        <v>80229.200695734675</v>
      </c>
      <c r="I117" s="577">
        <f t="shared" si="39"/>
        <v>80229.200695734675</v>
      </c>
      <c r="J117" s="514">
        <f t="shared" si="27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23"/>
        <v/>
      </c>
      <c r="C118" s="507">
        <f>IF(D93="","-",+C117+1)</f>
        <v>2031</v>
      </c>
      <c r="D118" s="374">
        <f>IF(F117+SUM(E$99:E117)=D$92,F117,D$92-SUM(E$99:E117))</f>
        <v>496237.17736028472</v>
      </c>
      <c r="E118" s="522">
        <f t="shared" si="35"/>
        <v>17906.363636363636</v>
      </c>
      <c r="F118" s="523">
        <f t="shared" si="36"/>
        <v>478330.81372392108</v>
      </c>
      <c r="G118" s="523">
        <f t="shared" si="37"/>
        <v>487283.9955421029</v>
      </c>
      <c r="H118" s="526">
        <f t="shared" si="38"/>
        <v>78020.1811391269</v>
      </c>
      <c r="I118" s="577">
        <f t="shared" si="39"/>
        <v>78020.1811391269</v>
      </c>
      <c r="J118" s="514">
        <f t="shared" si="27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23"/>
        <v/>
      </c>
      <c r="C119" s="507">
        <f>IF(D93="","-",+C118+1)</f>
        <v>2032</v>
      </c>
      <c r="D119" s="374">
        <f>IF(F118+SUM(E$99:E118)=D$92,F118,D$92-SUM(E$99:E118))</f>
        <v>478330.81372392108</v>
      </c>
      <c r="E119" s="522">
        <f t="shared" si="35"/>
        <v>17906.363636363636</v>
      </c>
      <c r="F119" s="523">
        <f t="shared" si="36"/>
        <v>460424.45008755743</v>
      </c>
      <c r="G119" s="523">
        <f t="shared" si="37"/>
        <v>469377.63190573925</v>
      </c>
      <c r="H119" s="526">
        <f t="shared" si="38"/>
        <v>75811.161582519126</v>
      </c>
      <c r="I119" s="577">
        <f t="shared" si="39"/>
        <v>75811.161582519126</v>
      </c>
      <c r="J119" s="514">
        <f t="shared" si="27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23"/>
        <v/>
      </c>
      <c r="C120" s="507">
        <f>IF(D93="","-",+C119+1)</f>
        <v>2033</v>
      </c>
      <c r="D120" s="374">
        <f>IF(F119+SUM(E$99:E119)=D$92,F119,D$92-SUM(E$99:E119))</f>
        <v>460424.45008755743</v>
      </c>
      <c r="E120" s="522">
        <f t="shared" si="35"/>
        <v>17906.363636363636</v>
      </c>
      <c r="F120" s="523">
        <f t="shared" si="36"/>
        <v>442518.08645119378</v>
      </c>
      <c r="G120" s="523">
        <f t="shared" si="37"/>
        <v>451471.26826937561</v>
      </c>
      <c r="H120" s="526">
        <f t="shared" si="38"/>
        <v>73602.142025911351</v>
      </c>
      <c r="I120" s="577">
        <f t="shared" si="39"/>
        <v>73602.142025911351</v>
      </c>
      <c r="J120" s="514">
        <f t="shared" si="27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23"/>
        <v/>
      </c>
      <c r="C121" s="507">
        <f>IF(D93="","-",+C120+1)</f>
        <v>2034</v>
      </c>
      <c r="D121" s="374">
        <f>IF(F120+SUM(E$99:E120)=D$92,F120,D$92-SUM(E$99:E120))</f>
        <v>442518.08645119378</v>
      </c>
      <c r="E121" s="522">
        <f t="shared" si="35"/>
        <v>17906.363636363636</v>
      </c>
      <c r="F121" s="523">
        <f t="shared" si="36"/>
        <v>424611.72281483014</v>
      </c>
      <c r="G121" s="523">
        <f t="shared" si="37"/>
        <v>433564.90463301196</v>
      </c>
      <c r="H121" s="526">
        <f t="shared" si="38"/>
        <v>71393.122469303577</v>
      </c>
      <c r="I121" s="577">
        <f t="shared" si="39"/>
        <v>71393.122469303577</v>
      </c>
      <c r="J121" s="514">
        <f t="shared" si="27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23"/>
        <v/>
      </c>
      <c r="C122" s="507">
        <f>IF(D93="","-",+C121+1)</f>
        <v>2035</v>
      </c>
      <c r="D122" s="374">
        <f>IF(F121+SUM(E$99:E121)=D$92,F121,D$92-SUM(E$99:E121))</f>
        <v>424611.72281483014</v>
      </c>
      <c r="E122" s="522">
        <f t="shared" si="35"/>
        <v>17906.363636363636</v>
      </c>
      <c r="F122" s="523">
        <f t="shared" si="36"/>
        <v>406705.35917846649</v>
      </c>
      <c r="G122" s="523">
        <f t="shared" si="37"/>
        <v>415658.54099664831</v>
      </c>
      <c r="H122" s="526">
        <f t="shared" si="38"/>
        <v>69184.102912695802</v>
      </c>
      <c r="I122" s="577">
        <f t="shared" si="39"/>
        <v>69184.102912695802</v>
      </c>
      <c r="J122" s="514">
        <f t="shared" si="27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23"/>
        <v/>
      </c>
      <c r="C123" s="507">
        <f>IF(D93="","-",+C122+1)</f>
        <v>2036</v>
      </c>
      <c r="D123" s="374">
        <f>IF(F122+SUM(E$99:E122)=D$92,F122,D$92-SUM(E$99:E122))</f>
        <v>406705.35917846649</v>
      </c>
      <c r="E123" s="522">
        <f t="shared" si="35"/>
        <v>17906.363636363636</v>
      </c>
      <c r="F123" s="523">
        <f t="shared" si="36"/>
        <v>388798.99554210284</v>
      </c>
      <c r="G123" s="523">
        <f t="shared" si="37"/>
        <v>397752.17736028467</v>
      </c>
      <c r="H123" s="526">
        <f t="shared" si="38"/>
        <v>66975.083356088027</v>
      </c>
      <c r="I123" s="577">
        <f t="shared" si="39"/>
        <v>66975.083356088027</v>
      </c>
      <c r="J123" s="514">
        <f t="shared" si="27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23"/>
        <v/>
      </c>
      <c r="C124" s="507">
        <f>IF(D93="","-",+C123+1)</f>
        <v>2037</v>
      </c>
      <c r="D124" s="374">
        <f>IF(F123+SUM(E$99:E123)=D$92,F123,D$92-SUM(E$99:E123))</f>
        <v>388798.99554210284</v>
      </c>
      <c r="E124" s="522">
        <f t="shared" si="35"/>
        <v>17906.363636363636</v>
      </c>
      <c r="F124" s="523">
        <f t="shared" si="36"/>
        <v>370892.6319057392</v>
      </c>
      <c r="G124" s="523">
        <f t="shared" si="37"/>
        <v>379845.81372392102</v>
      </c>
      <c r="H124" s="526">
        <f t="shared" si="38"/>
        <v>64766.063799480253</v>
      </c>
      <c r="I124" s="577">
        <f t="shared" si="39"/>
        <v>64766.063799480253</v>
      </c>
      <c r="J124" s="514">
        <f t="shared" si="27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23"/>
        <v/>
      </c>
      <c r="C125" s="507">
        <f>IF(D93="","-",+C124+1)</f>
        <v>2038</v>
      </c>
      <c r="D125" s="374">
        <f>IF(F124+SUM(E$99:E124)=D$92,F124,D$92-SUM(E$99:E124))</f>
        <v>370892.6319057392</v>
      </c>
      <c r="E125" s="522">
        <f t="shared" si="35"/>
        <v>17906.363636363636</v>
      </c>
      <c r="F125" s="523">
        <f t="shared" si="36"/>
        <v>352986.26826937555</v>
      </c>
      <c r="G125" s="523">
        <f t="shared" si="37"/>
        <v>361939.45008755737</v>
      </c>
      <c r="H125" s="526">
        <f t="shared" si="38"/>
        <v>62557.044242872478</v>
      </c>
      <c r="I125" s="577">
        <f t="shared" si="39"/>
        <v>62557.044242872478</v>
      </c>
      <c r="J125" s="514">
        <f t="shared" si="27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23"/>
        <v/>
      </c>
      <c r="C126" s="507">
        <f>IF(D93="","-",+C125+1)</f>
        <v>2039</v>
      </c>
      <c r="D126" s="374">
        <f>IF(F125+SUM(E$99:E125)=D$92,F125,D$92-SUM(E$99:E125))</f>
        <v>352986.26826937555</v>
      </c>
      <c r="E126" s="522">
        <f t="shared" si="35"/>
        <v>17906.363636363636</v>
      </c>
      <c r="F126" s="523">
        <f t="shared" si="36"/>
        <v>335079.9046330119</v>
      </c>
      <c r="G126" s="523">
        <f t="shared" si="37"/>
        <v>344033.08645119373</v>
      </c>
      <c r="H126" s="526">
        <f t="shared" si="38"/>
        <v>60348.024686264704</v>
      </c>
      <c r="I126" s="577">
        <f t="shared" si="39"/>
        <v>60348.024686264704</v>
      </c>
      <c r="J126" s="514">
        <f t="shared" si="27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23"/>
        <v/>
      </c>
      <c r="C127" s="507">
        <f>IF(D93="","-",+C126+1)</f>
        <v>2040</v>
      </c>
      <c r="D127" s="374">
        <f>IF(F126+SUM(E$99:E126)=D$92,F126,D$92-SUM(E$99:E126))</f>
        <v>335079.9046330119</v>
      </c>
      <c r="E127" s="522">
        <f t="shared" si="35"/>
        <v>17906.363636363636</v>
      </c>
      <c r="F127" s="523">
        <f t="shared" si="36"/>
        <v>317173.54099664825</v>
      </c>
      <c r="G127" s="523">
        <f t="shared" si="37"/>
        <v>326126.72281483008</v>
      </c>
      <c r="H127" s="526">
        <f t="shared" si="38"/>
        <v>58139.005129656929</v>
      </c>
      <c r="I127" s="577">
        <f t="shared" si="39"/>
        <v>58139.005129656929</v>
      </c>
      <c r="J127" s="514">
        <f t="shared" si="27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23"/>
        <v/>
      </c>
      <c r="C128" s="507">
        <f>IF(D93="","-",+C127+1)</f>
        <v>2041</v>
      </c>
      <c r="D128" s="374">
        <f>IF(F127+SUM(E$99:E127)=D$92,F127,D$92-SUM(E$99:E127))</f>
        <v>317173.54099664825</v>
      </c>
      <c r="E128" s="522">
        <f t="shared" si="35"/>
        <v>17906.363636363636</v>
      </c>
      <c r="F128" s="523">
        <f t="shared" si="36"/>
        <v>299267.17736028461</v>
      </c>
      <c r="G128" s="523">
        <f t="shared" si="37"/>
        <v>308220.35917846643</v>
      </c>
      <c r="H128" s="526">
        <f t="shared" si="38"/>
        <v>55929.985573049154</v>
      </c>
      <c r="I128" s="577">
        <f t="shared" si="39"/>
        <v>55929.985573049154</v>
      </c>
      <c r="J128" s="514">
        <f t="shared" si="27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23"/>
        <v/>
      </c>
      <c r="C129" s="507">
        <f>IF(D93="","-",+C128+1)</f>
        <v>2042</v>
      </c>
      <c r="D129" s="374">
        <f>IF(F128+SUM(E$99:E128)=D$92,F128,D$92-SUM(E$99:E128))</f>
        <v>299267.17736028461</v>
      </c>
      <c r="E129" s="522">
        <f t="shared" si="35"/>
        <v>17906.363636363636</v>
      </c>
      <c r="F129" s="523">
        <f t="shared" si="36"/>
        <v>281360.81372392096</v>
      </c>
      <c r="G129" s="523">
        <f t="shared" si="37"/>
        <v>290313.99554210278</v>
      </c>
      <c r="H129" s="526">
        <f t="shared" si="38"/>
        <v>53720.96601644138</v>
      </c>
      <c r="I129" s="577">
        <f t="shared" si="39"/>
        <v>53720.96601644138</v>
      </c>
      <c r="J129" s="514">
        <f t="shared" si="27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23"/>
        <v/>
      </c>
      <c r="C130" s="507">
        <f>IF(D93="","-",+C129+1)</f>
        <v>2043</v>
      </c>
      <c r="D130" s="374">
        <f>IF(F129+SUM(E$99:E129)=D$92,F129,D$92-SUM(E$99:E129))</f>
        <v>281360.81372392096</v>
      </c>
      <c r="E130" s="522">
        <f t="shared" si="35"/>
        <v>17906.363636363636</v>
      </c>
      <c r="F130" s="523">
        <f t="shared" si="36"/>
        <v>263454.45008755731</v>
      </c>
      <c r="G130" s="523">
        <f t="shared" si="37"/>
        <v>272407.63190573914</v>
      </c>
      <c r="H130" s="526">
        <f t="shared" si="38"/>
        <v>51511.946459833605</v>
      </c>
      <c r="I130" s="577">
        <f t="shared" si="39"/>
        <v>51511.946459833605</v>
      </c>
      <c r="J130" s="514">
        <f t="shared" si="27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23"/>
        <v/>
      </c>
      <c r="C131" s="507">
        <f>IF(D93="","-",+C130+1)</f>
        <v>2044</v>
      </c>
      <c r="D131" s="374">
        <f>IF(F130+SUM(E$99:E130)=D$92,F130,D$92-SUM(E$99:E130))</f>
        <v>263454.45008755731</v>
      </c>
      <c r="E131" s="522">
        <f t="shared" si="35"/>
        <v>17906.363636363636</v>
      </c>
      <c r="F131" s="523">
        <f t="shared" si="36"/>
        <v>245548.08645119367</v>
      </c>
      <c r="G131" s="523">
        <f t="shared" si="37"/>
        <v>254501.26826937549</v>
      </c>
      <c r="H131" s="526">
        <f t="shared" si="38"/>
        <v>49302.926903225838</v>
      </c>
      <c r="I131" s="577">
        <f t="shared" si="39"/>
        <v>49302.926903225838</v>
      </c>
      <c r="J131" s="514">
        <f t="shared" si="27"/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 ht="12.5">
      <c r="B132" s="195" t="str">
        <f t="shared" si="23"/>
        <v/>
      </c>
      <c r="C132" s="507">
        <f>IF(D93="","-",+C131+1)</f>
        <v>2045</v>
      </c>
      <c r="D132" s="374">
        <f>IF(F131+SUM(E$99:E131)=D$92,F131,D$92-SUM(E$99:E131))</f>
        <v>245548.08645119367</v>
      </c>
      <c r="E132" s="522">
        <f t="shared" si="35"/>
        <v>17906.363636363636</v>
      </c>
      <c r="F132" s="523">
        <f t="shared" si="36"/>
        <v>227641.72281483002</v>
      </c>
      <c r="G132" s="523">
        <f t="shared" si="37"/>
        <v>236594.90463301184</v>
      </c>
      <c r="H132" s="526">
        <f t="shared" si="38"/>
        <v>47093.907346618063</v>
      </c>
      <c r="I132" s="577">
        <f t="shared" si="39"/>
        <v>47093.907346618063</v>
      </c>
      <c r="J132" s="514">
        <f t="shared" si="27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 ht="12.5">
      <c r="B133" s="195" t="str">
        <f t="shared" si="23"/>
        <v/>
      </c>
      <c r="C133" s="507">
        <f>IF(D93="","-",+C132+1)</f>
        <v>2046</v>
      </c>
      <c r="D133" s="374">
        <f>IF(F132+SUM(E$99:E132)=D$92,F132,D$92-SUM(E$99:E132))</f>
        <v>227641.72281483002</v>
      </c>
      <c r="E133" s="522">
        <f t="shared" si="35"/>
        <v>17906.363636363636</v>
      </c>
      <c r="F133" s="523">
        <f t="shared" si="36"/>
        <v>209735.35917846637</v>
      </c>
      <c r="G133" s="523">
        <f t="shared" si="37"/>
        <v>218688.5409966482</v>
      </c>
      <c r="H133" s="526">
        <f t="shared" si="38"/>
        <v>44884.887790010289</v>
      </c>
      <c r="I133" s="577">
        <f t="shared" si="39"/>
        <v>44884.887790010289</v>
      </c>
      <c r="J133" s="514">
        <f t="shared" si="27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 ht="12.5">
      <c r="B134" s="195" t="str">
        <f t="shared" si="23"/>
        <v/>
      </c>
      <c r="C134" s="507">
        <f>IF(D93="","-",+C133+1)</f>
        <v>2047</v>
      </c>
      <c r="D134" s="374">
        <f>IF(F133+SUM(E$99:E133)=D$92,F133,D$92-SUM(E$99:E133))</f>
        <v>209735.35917846637</v>
      </c>
      <c r="E134" s="522">
        <f t="shared" si="35"/>
        <v>17906.363636363636</v>
      </c>
      <c r="F134" s="523">
        <f t="shared" si="36"/>
        <v>191828.99554210273</v>
      </c>
      <c r="G134" s="523">
        <f t="shared" si="37"/>
        <v>200782.17736028455</v>
      </c>
      <c r="H134" s="526">
        <f t="shared" si="38"/>
        <v>42675.868233402522</v>
      </c>
      <c r="I134" s="577">
        <f t="shared" si="39"/>
        <v>42675.868233402522</v>
      </c>
      <c r="J134" s="514">
        <f t="shared" si="27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 ht="12.5">
      <c r="B135" s="195" t="str">
        <f t="shared" si="23"/>
        <v/>
      </c>
      <c r="C135" s="507">
        <f>IF(D93="","-",+C134+1)</f>
        <v>2048</v>
      </c>
      <c r="D135" s="374">
        <f>IF(F134+SUM(E$99:E134)=D$92,F134,D$92-SUM(E$99:E134))</f>
        <v>191828.99554210273</v>
      </c>
      <c r="E135" s="522">
        <f t="shared" si="35"/>
        <v>17906.363636363636</v>
      </c>
      <c r="F135" s="523">
        <f t="shared" si="36"/>
        <v>173922.63190573908</v>
      </c>
      <c r="G135" s="523">
        <f t="shared" si="37"/>
        <v>182875.8137239209</v>
      </c>
      <c r="H135" s="526">
        <f t="shared" si="38"/>
        <v>40466.848676794747</v>
      </c>
      <c r="I135" s="577">
        <f t="shared" si="39"/>
        <v>40466.848676794747</v>
      </c>
      <c r="J135" s="514">
        <f t="shared" si="27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 ht="12.5">
      <c r="B136" s="195" t="str">
        <f t="shared" si="23"/>
        <v/>
      </c>
      <c r="C136" s="507">
        <f>IF(D93="","-",+C135+1)</f>
        <v>2049</v>
      </c>
      <c r="D136" s="374">
        <f>IF(F135+SUM(E$99:E135)=D$92,F135,D$92-SUM(E$99:E135))</f>
        <v>173922.63190573908</v>
      </c>
      <c r="E136" s="522">
        <f t="shared" si="35"/>
        <v>17906.363636363636</v>
      </c>
      <c r="F136" s="523">
        <f t="shared" si="36"/>
        <v>156016.26826937543</v>
      </c>
      <c r="G136" s="523">
        <f t="shared" si="37"/>
        <v>164969.45008755726</v>
      </c>
      <c r="H136" s="526">
        <f t="shared" si="38"/>
        <v>38257.829120186972</v>
      </c>
      <c r="I136" s="577">
        <f t="shared" si="39"/>
        <v>38257.829120186972</v>
      </c>
      <c r="J136" s="514">
        <f t="shared" si="27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 ht="12.5">
      <c r="B137" s="195" t="str">
        <f t="shared" si="23"/>
        <v/>
      </c>
      <c r="C137" s="507">
        <f>IF(D93="","-",+C136+1)</f>
        <v>2050</v>
      </c>
      <c r="D137" s="374">
        <f>IF(F136+SUM(E$99:E136)=D$92,F136,D$92-SUM(E$99:E136))</f>
        <v>156016.26826937543</v>
      </c>
      <c r="E137" s="522">
        <f t="shared" si="35"/>
        <v>17906.363636363636</v>
      </c>
      <c r="F137" s="523">
        <f t="shared" si="36"/>
        <v>138109.90463301179</v>
      </c>
      <c r="G137" s="523">
        <f t="shared" si="37"/>
        <v>147063.08645119361</v>
      </c>
      <c r="H137" s="526">
        <f t="shared" si="38"/>
        <v>36048.809563579198</v>
      </c>
      <c r="I137" s="577">
        <f t="shared" si="39"/>
        <v>36048.809563579198</v>
      </c>
      <c r="J137" s="514">
        <f t="shared" si="27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 ht="12.5">
      <c r="B138" s="195" t="str">
        <f t="shared" si="23"/>
        <v/>
      </c>
      <c r="C138" s="507">
        <f>IF(D93="","-",+C137+1)</f>
        <v>2051</v>
      </c>
      <c r="D138" s="374">
        <f>IF(F137+SUM(E$99:E137)=D$92,F137,D$92-SUM(E$99:E137))</f>
        <v>138109.90463301179</v>
      </c>
      <c r="E138" s="522">
        <f t="shared" si="35"/>
        <v>17906.363636363636</v>
      </c>
      <c r="F138" s="523">
        <f t="shared" si="36"/>
        <v>120203.54099664815</v>
      </c>
      <c r="G138" s="523">
        <f t="shared" si="37"/>
        <v>129156.72281482996</v>
      </c>
      <c r="H138" s="526">
        <f t="shared" si="38"/>
        <v>33839.790006971423</v>
      </c>
      <c r="I138" s="577">
        <f t="shared" si="39"/>
        <v>33839.790006971423</v>
      </c>
      <c r="J138" s="514">
        <f t="shared" si="27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 ht="12.5">
      <c r="B139" s="195" t="str">
        <f t="shared" si="23"/>
        <v/>
      </c>
      <c r="C139" s="507">
        <f>IF(D93="","-",+C138+1)</f>
        <v>2052</v>
      </c>
      <c r="D139" s="374">
        <f>IF(F138+SUM(E$99:E138)=D$92,F138,D$92-SUM(E$99:E138))</f>
        <v>120203.54099664815</v>
      </c>
      <c r="E139" s="522">
        <f t="shared" si="35"/>
        <v>17906.363636363636</v>
      </c>
      <c r="F139" s="523">
        <f t="shared" si="36"/>
        <v>102297.17736028452</v>
      </c>
      <c r="G139" s="523">
        <f t="shared" si="37"/>
        <v>111250.35917846634</v>
      </c>
      <c r="H139" s="526">
        <f t="shared" si="38"/>
        <v>31630.770450363649</v>
      </c>
      <c r="I139" s="577">
        <f t="shared" si="39"/>
        <v>31630.770450363649</v>
      </c>
      <c r="J139" s="514">
        <f t="shared" si="27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 ht="12.5">
      <c r="B140" s="195" t="str">
        <f t="shared" si="23"/>
        <v/>
      </c>
      <c r="C140" s="507">
        <f>IF(D93="","-",+C139+1)</f>
        <v>2053</v>
      </c>
      <c r="D140" s="374">
        <f>IF(F139+SUM(E$99:E139)=D$92,F139,D$92-SUM(E$99:E139))</f>
        <v>102297.17736028452</v>
      </c>
      <c r="E140" s="522">
        <f t="shared" si="35"/>
        <v>17906.363636363636</v>
      </c>
      <c r="F140" s="523">
        <f t="shared" si="36"/>
        <v>84390.813723920888</v>
      </c>
      <c r="G140" s="523">
        <f t="shared" si="37"/>
        <v>93343.995542102697</v>
      </c>
      <c r="H140" s="526">
        <f t="shared" si="38"/>
        <v>29421.750893755874</v>
      </c>
      <c r="I140" s="577">
        <f t="shared" si="39"/>
        <v>29421.750893755874</v>
      </c>
      <c r="J140" s="514">
        <f t="shared" si="27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 ht="12.5">
      <c r="B141" s="195" t="str">
        <f t="shared" si="23"/>
        <v/>
      </c>
      <c r="C141" s="507">
        <f>IF(D93="","-",+C140+1)</f>
        <v>2054</v>
      </c>
      <c r="D141" s="374">
        <f>IF(F140+SUM(E$99:E140)=D$92,F140,D$92-SUM(E$99:E140))</f>
        <v>84390.813723920888</v>
      </c>
      <c r="E141" s="522">
        <f t="shared" si="35"/>
        <v>17906.363636363636</v>
      </c>
      <c r="F141" s="523">
        <f t="shared" si="36"/>
        <v>66484.450087557256</v>
      </c>
      <c r="G141" s="523">
        <f t="shared" si="37"/>
        <v>75437.631905739079</v>
      </c>
      <c r="H141" s="526">
        <f t="shared" si="38"/>
        <v>27212.731337148107</v>
      </c>
      <c r="I141" s="577">
        <f t="shared" si="39"/>
        <v>27212.731337148107</v>
      </c>
      <c r="J141" s="514">
        <f t="shared" si="27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 ht="12.5">
      <c r="B142" s="195" t="str">
        <f t="shared" si="23"/>
        <v/>
      </c>
      <c r="C142" s="507">
        <f>IF(D93="","-",+C141+1)</f>
        <v>2055</v>
      </c>
      <c r="D142" s="374">
        <f>IF(F141+SUM(E$99:E141)=D$92,F141,D$92-SUM(E$99:E141))</f>
        <v>66484.450087557256</v>
      </c>
      <c r="E142" s="522">
        <f t="shared" si="35"/>
        <v>17906.363636363636</v>
      </c>
      <c r="F142" s="523">
        <f t="shared" si="36"/>
        <v>48578.086451193623</v>
      </c>
      <c r="G142" s="523">
        <f t="shared" si="37"/>
        <v>57531.26826937544</v>
      </c>
      <c r="H142" s="526">
        <f t="shared" si="38"/>
        <v>25003.711780540332</v>
      </c>
      <c r="I142" s="577">
        <f t="shared" si="39"/>
        <v>25003.711780540332</v>
      </c>
      <c r="J142" s="514">
        <f t="shared" si="27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 ht="12.5">
      <c r="B143" s="195" t="str">
        <f t="shared" si="23"/>
        <v/>
      </c>
      <c r="C143" s="507">
        <f>IF(D93="","-",+C142+1)</f>
        <v>2056</v>
      </c>
      <c r="D143" s="374">
        <f>IF(F142+SUM(E$99:E142)=D$92,F142,D$92-SUM(E$99:E142))</f>
        <v>48578.086451193623</v>
      </c>
      <c r="E143" s="522">
        <f t="shared" si="35"/>
        <v>17906.363636363636</v>
      </c>
      <c r="F143" s="523">
        <f t="shared" si="36"/>
        <v>30671.722814829987</v>
      </c>
      <c r="G143" s="523">
        <f t="shared" si="37"/>
        <v>39624.904633011807</v>
      </c>
      <c r="H143" s="526">
        <f t="shared" si="38"/>
        <v>22794.692223932561</v>
      </c>
      <c r="I143" s="577">
        <f t="shared" si="39"/>
        <v>22794.692223932561</v>
      </c>
      <c r="J143" s="514">
        <f t="shared" si="27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 ht="12.5">
      <c r="B144" s="195" t="str">
        <f t="shared" si="23"/>
        <v/>
      </c>
      <c r="C144" s="507">
        <f>IF(D93="","-",+C143+1)</f>
        <v>2057</v>
      </c>
      <c r="D144" s="374">
        <f>IF(F143+SUM(E$99:E143)=D$92,F143,D$92-SUM(E$99:E143))</f>
        <v>30671.722814829987</v>
      </c>
      <c r="E144" s="522">
        <f t="shared" si="35"/>
        <v>17906.363636363636</v>
      </c>
      <c r="F144" s="523">
        <f t="shared" si="36"/>
        <v>12765.359178466351</v>
      </c>
      <c r="G144" s="523">
        <f t="shared" si="37"/>
        <v>21718.540996648167</v>
      </c>
      <c r="H144" s="526">
        <f t="shared" si="38"/>
        <v>20585.672667324787</v>
      </c>
      <c r="I144" s="577">
        <f t="shared" si="39"/>
        <v>20585.672667324787</v>
      </c>
      <c r="J144" s="514">
        <f t="shared" si="27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 ht="12.5">
      <c r="B145" s="195" t="str">
        <f t="shared" si="23"/>
        <v/>
      </c>
      <c r="C145" s="507">
        <f>IF(D93="","-",+C144+1)</f>
        <v>2058</v>
      </c>
      <c r="D145" s="374">
        <f>IF(F144+SUM(E$99:E144)=D$92,F144,D$92-SUM(E$99:E144))</f>
        <v>12765.359178466351</v>
      </c>
      <c r="E145" s="522">
        <f t="shared" si="35"/>
        <v>12765.359178466351</v>
      </c>
      <c r="F145" s="523">
        <f t="shared" si="36"/>
        <v>0</v>
      </c>
      <c r="G145" s="523">
        <f t="shared" si="37"/>
        <v>6382.6795892331756</v>
      </c>
      <c r="H145" s="526">
        <f t="shared" si="38"/>
        <v>13552.758804794985</v>
      </c>
      <c r="I145" s="577">
        <f t="shared" si="39"/>
        <v>13552.758804794985</v>
      </c>
      <c r="J145" s="514">
        <f t="shared" si="27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 ht="12.5">
      <c r="B146" s="195" t="str">
        <f t="shared" si="23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35"/>
        <v>0</v>
      </c>
      <c r="F146" s="523">
        <f t="shared" si="36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27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 ht="12.5">
      <c r="B147" s="195" t="str">
        <f t="shared" si="23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35"/>
        <v>0</v>
      </c>
      <c r="F147" s="523">
        <f t="shared" si="36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27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 ht="12.5">
      <c r="B148" s="195" t="str">
        <f t="shared" si="23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35"/>
        <v>0</v>
      </c>
      <c r="F148" s="523">
        <f t="shared" si="36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27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 ht="12.5">
      <c r="B149" s="195" t="str">
        <f t="shared" si="23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35"/>
        <v>0</v>
      </c>
      <c r="F149" s="523">
        <f t="shared" si="36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27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 ht="12.5">
      <c r="B150" s="195" t="str">
        <f t="shared" si="23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27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 ht="12.5">
      <c r="B151" s="195" t="str">
        <f t="shared" si="23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27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 ht="12.5">
      <c r="B152" s="195" t="str">
        <f t="shared" si="23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27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 ht="12.5">
      <c r="B153" s="195" t="str">
        <f t="shared" si="23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27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" thickBot="1">
      <c r="B154" s="195" t="str">
        <f t="shared" si="23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27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 ht="12.5">
      <c r="C155" s="374" t="s">
        <v>78</v>
      </c>
      <c r="D155" s="375"/>
      <c r="E155" s="375">
        <f>SUM(E99:E154)</f>
        <v>787880.00000000047</v>
      </c>
      <c r="F155" s="375"/>
      <c r="G155" s="375"/>
      <c r="H155" s="375">
        <f>SUM(H99:H154)</f>
        <v>2857190.7541586226</v>
      </c>
      <c r="I155" s="375">
        <f>SUM(I99:I154)</f>
        <v>2857190.7541586226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17653.903980447743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17653.903980447743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111444.27996076764</v>
      </c>
      <c r="E30" s="630">
        <v>3816.5738095238098</v>
      </c>
      <c r="F30" s="631">
        <v>107627.70615124384</v>
      </c>
      <c r="G30" s="630">
        <v>17653.903980447743</v>
      </c>
      <c r="H30" s="639">
        <v>17653.903980447743</v>
      </c>
      <c r="I30" s="511">
        <f t="shared" si="6"/>
        <v>0</v>
      </c>
      <c r="J30" s="511"/>
      <c r="K30" s="518">
        <f t="shared" ref="K30" si="15">G30</f>
        <v>17653.903980447743</v>
      </c>
      <c r="L30" s="519">
        <f t="shared" ref="L30" si="16">IF(K30&lt;&gt;0,+G30-K30,0)</f>
        <v>0</v>
      </c>
      <c r="M30" s="518">
        <f t="shared" ref="M30" si="17">H30</f>
        <v>17653.903980447743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107627.70615124384</v>
      </c>
      <c r="E31" s="522">
        <f>IF(+I14&lt;F30,I14,D31)</f>
        <v>3816.5738095238098</v>
      </c>
      <c r="F31" s="523">
        <f t="shared" ref="F31:F33" si="18">+D31-E31</f>
        <v>103811.13234172003</v>
      </c>
      <c r="G31" s="524">
        <f t="shared" ref="G31:G55" si="19">+I$12*((D31+F31)/2)+E31</f>
        <v>15704.098429697164</v>
      </c>
      <c r="H31" s="491">
        <f t="shared" ref="H31:H55" si="20">+I$13*((D31+F31)/2)+E31</f>
        <v>15704.098429697164</v>
      </c>
      <c r="I31" s="511">
        <f t="shared" si="6"/>
        <v>0</v>
      </c>
      <c r="J31" s="511"/>
      <c r="K31" s="525"/>
      <c r="L31" s="514">
        <f t="shared" ref="L31:L72" si="21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103811.13234172003</v>
      </c>
      <c r="E32" s="522">
        <f>IF(+I14&lt;F31,I14,D32)</f>
        <v>3816.5738095238098</v>
      </c>
      <c r="F32" s="523">
        <f t="shared" si="18"/>
        <v>99994.558532196228</v>
      </c>
      <c r="G32" s="524">
        <f t="shared" si="19"/>
        <v>15274.94723449768</v>
      </c>
      <c r="H32" s="491">
        <f t="shared" si="20"/>
        <v>15274.94723449768</v>
      </c>
      <c r="I32" s="511">
        <f t="shared" si="6"/>
        <v>0</v>
      </c>
      <c r="J32" s="511"/>
      <c r="K32" s="525"/>
      <c r="L32" s="514">
        <f t="shared" si="21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99994.558532196228</v>
      </c>
      <c r="E33" s="522">
        <f>IF(+I14&lt;F32,I14,D33)</f>
        <v>3816.5738095238098</v>
      </c>
      <c r="F33" s="523">
        <f t="shared" si="18"/>
        <v>96177.984722672423</v>
      </c>
      <c r="G33" s="524">
        <f t="shared" si="19"/>
        <v>14845.796039298197</v>
      </c>
      <c r="H33" s="491">
        <f t="shared" si="20"/>
        <v>14845.796039298197</v>
      </c>
      <c r="I33" s="511">
        <f t="shared" si="6"/>
        <v>0</v>
      </c>
      <c r="J33" s="511"/>
      <c r="K33" s="525"/>
      <c r="L33" s="514">
        <f t="shared" si="21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96177.984722672423</v>
      </c>
      <c r="E34" s="522">
        <f>IF(+I14&lt;F33,I14,D34)</f>
        <v>3816.5738095238098</v>
      </c>
      <c r="F34" s="523">
        <f t="shared" ref="F34:F72" si="22">+D34-E34</f>
        <v>92361.410913148618</v>
      </c>
      <c r="G34" s="524">
        <f t="shared" si="19"/>
        <v>14416.644844098713</v>
      </c>
      <c r="H34" s="491">
        <f t="shared" si="20"/>
        <v>14416.644844098713</v>
      </c>
      <c r="I34" s="511">
        <f t="shared" ref="I34:I72" si="23">H34-G34</f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92361.410913148618</v>
      </c>
      <c r="E35" s="522">
        <f>IF(+I14&lt;F34,I14,D35)</f>
        <v>3816.5738095238098</v>
      </c>
      <c r="F35" s="523">
        <f t="shared" si="22"/>
        <v>88544.837103624814</v>
      </c>
      <c r="G35" s="524">
        <f t="shared" si="19"/>
        <v>13987.493648899228</v>
      </c>
      <c r="H35" s="491">
        <f t="shared" si="20"/>
        <v>13987.493648899228</v>
      </c>
      <c r="I35" s="511">
        <f t="shared" si="23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88544.837103624814</v>
      </c>
      <c r="E36" s="522">
        <f>IF(+I14&lt;F35,I14,D36)</f>
        <v>3816.5738095238098</v>
      </c>
      <c r="F36" s="523">
        <f t="shared" si="22"/>
        <v>84728.263294101009</v>
      </c>
      <c r="G36" s="524">
        <f t="shared" si="19"/>
        <v>13558.342453699745</v>
      </c>
      <c r="H36" s="491">
        <f t="shared" si="20"/>
        <v>13558.342453699745</v>
      </c>
      <c r="I36" s="511">
        <f t="shared" si="23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84728.263294101009</v>
      </c>
      <c r="E37" s="522">
        <f>IF(+I14&lt;F36,I14,D37)</f>
        <v>3816.5738095238098</v>
      </c>
      <c r="F37" s="523">
        <f t="shared" si="22"/>
        <v>80911.689484577204</v>
      </c>
      <c r="G37" s="524">
        <f t="shared" si="19"/>
        <v>13129.191258500261</v>
      </c>
      <c r="H37" s="491">
        <f t="shared" si="20"/>
        <v>13129.191258500261</v>
      </c>
      <c r="I37" s="511">
        <f t="shared" si="23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80911.689484577204</v>
      </c>
      <c r="E38" s="522">
        <f>IF(+I14&lt;F37,I14,D38)</f>
        <v>3816.5738095238098</v>
      </c>
      <c r="F38" s="523">
        <f t="shared" si="22"/>
        <v>77095.115675053399</v>
      </c>
      <c r="G38" s="524">
        <f t="shared" si="19"/>
        <v>12700.040063300778</v>
      </c>
      <c r="H38" s="491">
        <f t="shared" si="20"/>
        <v>12700.040063300778</v>
      </c>
      <c r="I38" s="511">
        <f t="shared" si="23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77095.115675053399</v>
      </c>
      <c r="E39" s="522">
        <f>IF(+I14&lt;F38,I14,D39)</f>
        <v>3816.5738095238098</v>
      </c>
      <c r="F39" s="523">
        <f t="shared" si="22"/>
        <v>73278.541865529594</v>
      </c>
      <c r="G39" s="524">
        <f t="shared" si="19"/>
        <v>12270.888868101294</v>
      </c>
      <c r="H39" s="491">
        <f t="shared" si="20"/>
        <v>12270.888868101294</v>
      </c>
      <c r="I39" s="511">
        <f t="shared" si="23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73278.541865529594</v>
      </c>
      <c r="E40" s="522">
        <f>IF(+I14&lt;F39,I14,D40)</f>
        <v>3816.5738095238098</v>
      </c>
      <c r="F40" s="523">
        <f t="shared" si="22"/>
        <v>69461.96805600579</v>
      </c>
      <c r="G40" s="524">
        <f t="shared" si="19"/>
        <v>11841.737672901809</v>
      </c>
      <c r="H40" s="491">
        <f t="shared" si="20"/>
        <v>11841.737672901809</v>
      </c>
      <c r="I40" s="511">
        <f t="shared" si="23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69461.96805600579</v>
      </c>
      <c r="E41" s="522">
        <f>IF(+I14&lt;F40,I14,D41)</f>
        <v>3816.5738095238098</v>
      </c>
      <c r="F41" s="523">
        <f t="shared" si="22"/>
        <v>65645.394246481985</v>
      </c>
      <c r="G41" s="524">
        <f t="shared" si="19"/>
        <v>11412.586477702325</v>
      </c>
      <c r="H41" s="491">
        <f t="shared" si="20"/>
        <v>11412.586477702325</v>
      </c>
      <c r="I41" s="511">
        <f t="shared" si="23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65645.394246481985</v>
      </c>
      <c r="E42" s="522">
        <f>IF(+I14&lt;F41,I14,D42)</f>
        <v>3816.5738095238098</v>
      </c>
      <c r="F42" s="523">
        <f t="shared" si="22"/>
        <v>61828.820436958173</v>
      </c>
      <c r="G42" s="524">
        <f t="shared" si="19"/>
        <v>10983.435282502842</v>
      </c>
      <c r="H42" s="491">
        <f t="shared" si="20"/>
        <v>10983.435282502842</v>
      </c>
      <c r="I42" s="511">
        <f t="shared" si="23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61828.820436958173</v>
      </c>
      <c r="E43" s="522">
        <f>IF(+I14&lt;F42,I14,D43)</f>
        <v>3816.5738095238098</v>
      </c>
      <c r="F43" s="523">
        <f t="shared" si="22"/>
        <v>58012.246627434361</v>
      </c>
      <c r="G43" s="524">
        <f t="shared" si="19"/>
        <v>10554.284087303357</v>
      </c>
      <c r="H43" s="491">
        <f t="shared" si="20"/>
        <v>10554.284087303357</v>
      </c>
      <c r="I43" s="511">
        <f t="shared" si="23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58012.246627434361</v>
      </c>
      <c r="E44" s="522">
        <f>IF(+I14&lt;F43,I14,D44)</f>
        <v>3816.5738095238098</v>
      </c>
      <c r="F44" s="523">
        <f t="shared" si="22"/>
        <v>54195.672817910548</v>
      </c>
      <c r="G44" s="524">
        <f t="shared" si="19"/>
        <v>10125.132892103873</v>
      </c>
      <c r="H44" s="491">
        <f t="shared" si="20"/>
        <v>10125.132892103873</v>
      </c>
      <c r="I44" s="511">
        <f t="shared" si="23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54195.672817910548</v>
      </c>
      <c r="E45" s="522">
        <f>IF(+I14&lt;F44,I14,D45)</f>
        <v>3816.5738095238098</v>
      </c>
      <c r="F45" s="523">
        <f t="shared" si="22"/>
        <v>50379.099008386736</v>
      </c>
      <c r="G45" s="524">
        <f t="shared" si="19"/>
        <v>9695.9816969043859</v>
      </c>
      <c r="H45" s="491">
        <f t="shared" si="20"/>
        <v>9695.9816969043859</v>
      </c>
      <c r="I45" s="511">
        <f t="shared" si="23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50379.099008386736</v>
      </c>
      <c r="E46" s="522">
        <f>IF(+I14&lt;F45,I14,D46)</f>
        <v>3816.5738095238098</v>
      </c>
      <c r="F46" s="523">
        <f t="shared" si="22"/>
        <v>46562.525198862924</v>
      </c>
      <c r="G46" s="524">
        <f t="shared" si="19"/>
        <v>9266.8305017049024</v>
      </c>
      <c r="H46" s="491">
        <f t="shared" si="20"/>
        <v>9266.8305017049024</v>
      </c>
      <c r="I46" s="511">
        <f t="shared" si="23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46562.525198862924</v>
      </c>
      <c r="E47" s="522">
        <f>IF(+I14&lt;F46,I14,D47)</f>
        <v>3816.5738095238098</v>
      </c>
      <c r="F47" s="523">
        <f t="shared" si="22"/>
        <v>42745.951389339112</v>
      </c>
      <c r="G47" s="524">
        <f t="shared" si="19"/>
        <v>8837.6793065054171</v>
      </c>
      <c r="H47" s="491">
        <f t="shared" si="20"/>
        <v>8837.6793065054171</v>
      </c>
      <c r="I47" s="511">
        <f t="shared" si="23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42745.951389339112</v>
      </c>
      <c r="E48" s="522">
        <f>IF(+I14&lt;F47,I14,D48)</f>
        <v>3816.5738095238098</v>
      </c>
      <c r="F48" s="523">
        <f t="shared" si="22"/>
        <v>38929.3775798153</v>
      </c>
      <c r="G48" s="524">
        <f t="shared" si="19"/>
        <v>8408.5281113059336</v>
      </c>
      <c r="H48" s="491">
        <f t="shared" si="20"/>
        <v>8408.5281113059336</v>
      </c>
      <c r="I48" s="511">
        <f t="shared" si="23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38929.3775798153</v>
      </c>
      <c r="E49" s="522">
        <f>IF(+I14&lt;F48,I14,D49)</f>
        <v>3816.5738095238098</v>
      </c>
      <c r="F49" s="523">
        <f t="shared" si="22"/>
        <v>35112.803770291488</v>
      </c>
      <c r="G49" s="524">
        <f t="shared" si="19"/>
        <v>7979.3769161064483</v>
      </c>
      <c r="H49" s="491">
        <f t="shared" si="20"/>
        <v>7979.3769161064483</v>
      </c>
      <c r="I49" s="511">
        <f t="shared" si="23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35112.803770291488</v>
      </c>
      <c r="E50" s="522">
        <f>IF(+I14&lt;F49,I14,D50)</f>
        <v>3816.5738095238098</v>
      </c>
      <c r="F50" s="523">
        <f t="shared" si="22"/>
        <v>31296.22996076768</v>
      </c>
      <c r="G50" s="524">
        <f t="shared" si="19"/>
        <v>7550.2257209069639</v>
      </c>
      <c r="H50" s="491">
        <f t="shared" si="20"/>
        <v>7550.2257209069639</v>
      </c>
      <c r="I50" s="511">
        <f t="shared" si="23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31296.22996076768</v>
      </c>
      <c r="E51" s="522">
        <f>IF(+I14&lt;F50,I14,D51)</f>
        <v>3816.5738095238098</v>
      </c>
      <c r="F51" s="523">
        <f t="shared" si="22"/>
        <v>27479.656151243871</v>
      </c>
      <c r="G51" s="524">
        <f t="shared" si="19"/>
        <v>7121.0745257074796</v>
      </c>
      <c r="H51" s="491">
        <f t="shared" si="20"/>
        <v>7121.0745257074796</v>
      </c>
      <c r="I51" s="511">
        <f t="shared" si="23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27479.656151243871</v>
      </c>
      <c r="E52" s="522">
        <f>IF(+I14&lt;F51,I14,D52)</f>
        <v>3816.5738095238098</v>
      </c>
      <c r="F52" s="523">
        <f t="shared" si="22"/>
        <v>23663.082341720063</v>
      </c>
      <c r="G52" s="524">
        <f t="shared" si="19"/>
        <v>6691.9233305079961</v>
      </c>
      <c r="H52" s="491">
        <f t="shared" si="20"/>
        <v>6691.9233305079961</v>
      </c>
      <c r="I52" s="511">
        <f t="shared" si="23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23663.082341720063</v>
      </c>
      <c r="E53" s="522">
        <f>IF(+I14&lt;F52,I14,D53)</f>
        <v>3816.5738095238098</v>
      </c>
      <c r="F53" s="523">
        <f t="shared" si="22"/>
        <v>19846.508532196254</v>
      </c>
      <c r="G53" s="524">
        <f t="shared" si="19"/>
        <v>6262.7721353085108</v>
      </c>
      <c r="H53" s="491">
        <f t="shared" si="20"/>
        <v>6262.7721353085108</v>
      </c>
      <c r="I53" s="511">
        <f t="shared" si="23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19846.508532196254</v>
      </c>
      <c r="E54" s="522">
        <f>IF(+I14&lt;F53,I14,D54)</f>
        <v>3816.5738095238098</v>
      </c>
      <c r="F54" s="523">
        <f t="shared" si="22"/>
        <v>16029.934722672444</v>
      </c>
      <c r="G54" s="524">
        <f t="shared" si="19"/>
        <v>5833.6209401090273</v>
      </c>
      <c r="H54" s="491">
        <f t="shared" si="20"/>
        <v>5833.6209401090273</v>
      </c>
      <c r="I54" s="511">
        <f t="shared" si="23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16029.934722672444</v>
      </c>
      <c r="E55" s="522">
        <f>IF(+I14&lt;F54,I14,D55)</f>
        <v>3816.5738095238098</v>
      </c>
      <c r="F55" s="523">
        <f t="shared" si="22"/>
        <v>12213.360913148634</v>
      </c>
      <c r="G55" s="524">
        <f t="shared" si="19"/>
        <v>5404.469744909542</v>
      </c>
      <c r="H55" s="491">
        <f t="shared" si="20"/>
        <v>5404.469744909542</v>
      </c>
      <c r="I55" s="511">
        <f t="shared" si="23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12213.360913148634</v>
      </c>
      <c r="E56" s="522">
        <f>IF(+I14&lt;F55,I14,D56)</f>
        <v>3816.5738095238098</v>
      </c>
      <c r="F56" s="523">
        <f t="shared" si="22"/>
        <v>8396.7871036248234</v>
      </c>
      <c r="G56" s="524">
        <f t="shared" ref="G56:G72" si="24">+I$12*((D56+F56)/2)+E56</f>
        <v>4975.3185497100576</v>
      </c>
      <c r="H56" s="491">
        <f t="shared" ref="H56:H72" si="25">+I$13*((D56+F56)/2)+E56</f>
        <v>4975.3185497100576</v>
      </c>
      <c r="I56" s="511">
        <f t="shared" si="23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8396.7871036248234</v>
      </c>
      <c r="E57" s="522">
        <f>IF(+I14&lt;F56,I14,D57)</f>
        <v>3816.5738095238098</v>
      </c>
      <c r="F57" s="523">
        <f t="shared" si="22"/>
        <v>4580.2132941010132</v>
      </c>
      <c r="G57" s="524">
        <f t="shared" si="24"/>
        <v>4546.1673545105732</v>
      </c>
      <c r="H57" s="491">
        <f t="shared" si="25"/>
        <v>4546.1673545105732</v>
      </c>
      <c r="I57" s="511">
        <f t="shared" si="23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4580.2132941010132</v>
      </c>
      <c r="E58" s="522">
        <f>IF(+I14&lt;F57,I14,D58)</f>
        <v>3816.5738095238098</v>
      </c>
      <c r="F58" s="523">
        <f t="shared" si="22"/>
        <v>763.63948457720335</v>
      </c>
      <c r="G58" s="524">
        <f t="shared" si="24"/>
        <v>4117.0161593110888</v>
      </c>
      <c r="H58" s="491">
        <f t="shared" si="25"/>
        <v>4117.0161593110888</v>
      </c>
      <c r="I58" s="511">
        <f t="shared" si="23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763.63948457720335</v>
      </c>
      <c r="E59" s="522">
        <f>IF(+I14&lt;F58,I14,D59)</f>
        <v>763.63948457720335</v>
      </c>
      <c r="F59" s="523">
        <f t="shared" si="22"/>
        <v>0</v>
      </c>
      <c r="G59" s="524">
        <f t="shared" si="24"/>
        <v>806.57286067097186</v>
      </c>
      <c r="H59" s="491">
        <f t="shared" si="25"/>
        <v>806.57286067097186</v>
      </c>
      <c r="I59" s="511">
        <f t="shared" si="23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24"/>
        <v>0</v>
      </c>
      <c r="H60" s="491">
        <f t="shared" si="25"/>
        <v>0</v>
      </c>
      <c r="I60" s="511">
        <f t="shared" si="23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4"/>
        <v>0</v>
      </c>
      <c r="H61" s="491">
        <f t="shared" si="25"/>
        <v>0</v>
      </c>
      <c r="I61" s="511">
        <f t="shared" si="23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4"/>
        <v>0</v>
      </c>
      <c r="H62" s="491">
        <f t="shared" si="25"/>
        <v>0</v>
      </c>
      <c r="I62" s="511">
        <f t="shared" si="23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4"/>
        <v>0</v>
      </c>
      <c r="H63" s="491">
        <f t="shared" si="25"/>
        <v>0</v>
      </c>
      <c r="I63" s="511">
        <f t="shared" si="23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4"/>
        <v>0</v>
      </c>
      <c r="H64" s="491">
        <f t="shared" si="25"/>
        <v>0</v>
      </c>
      <c r="I64" s="511">
        <f t="shared" si="23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4"/>
        <v>0</v>
      </c>
      <c r="H65" s="491">
        <f t="shared" si="25"/>
        <v>0</v>
      </c>
      <c r="I65" s="511">
        <f t="shared" si="23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4"/>
        <v>0</v>
      </c>
      <c r="H66" s="491">
        <f t="shared" si="25"/>
        <v>0</v>
      </c>
      <c r="I66" s="511">
        <f t="shared" si="23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4"/>
        <v>0</v>
      </c>
      <c r="H67" s="491">
        <f t="shared" si="25"/>
        <v>0</v>
      </c>
      <c r="I67" s="511">
        <f t="shared" si="23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4"/>
        <v>0</v>
      </c>
      <c r="H68" s="491">
        <f t="shared" si="25"/>
        <v>0</v>
      </c>
      <c r="I68" s="511">
        <f t="shared" si="23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4"/>
        <v>0</v>
      </c>
      <c r="H69" s="491">
        <f t="shared" si="25"/>
        <v>0</v>
      </c>
      <c r="I69" s="511">
        <f t="shared" si="23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4"/>
        <v>0</v>
      </c>
      <c r="H70" s="491">
        <f t="shared" si="25"/>
        <v>0</v>
      </c>
      <c r="I70" s="511">
        <f t="shared" si="23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4"/>
        <v>0</v>
      </c>
      <c r="H71" s="491">
        <f t="shared" si="25"/>
        <v>0</v>
      </c>
      <c r="I71" s="511">
        <f t="shared" si="23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4"/>
        <v>0</v>
      </c>
      <c r="H72" s="471">
        <f t="shared" si="25"/>
        <v>0</v>
      </c>
      <c r="I72" s="531">
        <f t="shared" si="23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567841.87150366546</v>
      </c>
      <c r="H73" s="375">
        <f>SUM(H17:H72)</f>
        <v>567841.87150366546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17653.903980447743</v>
      </c>
      <c r="N87" s="546">
        <f>IF(J92&lt;D11,0,VLOOKUP(J92,C17:O72,11))</f>
        <v>17653.903980447743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19490.326972218641</v>
      </c>
      <c r="N88" s="550">
        <f>IF(J92&lt;D11,0,VLOOKUP(J92,C99:P154,7))</f>
        <v>19490.326972218641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1836.4229917708981</v>
      </c>
      <c r="N89" s="555">
        <f>+N88-N87</f>
        <v>1836.4229917708981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160296.1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3643.0931818181821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6">IF(L99&lt;&gt;0,+H99-L99,0)</f>
        <v>0</v>
      </c>
      <c r="N99" s="512"/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6"/>
        <v>0</v>
      </c>
      <c r="N100" s="518"/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6"/>
        <v>0</v>
      </c>
      <c r="N101" s="518"/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6"/>
        <v>0</v>
      </c>
      <c r="N102" s="518"/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6"/>
        <v>0</v>
      </c>
      <c r="N103" s="518"/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30">+H104</f>
        <v>21895.158174484655</v>
      </c>
      <c r="M104" s="514">
        <f t="shared" si="26"/>
        <v>0</v>
      </c>
      <c r="N104" s="518">
        <f t="shared" ref="N104:N109" si="31">+I104</f>
        <v>21895.158174484655</v>
      </c>
      <c r="O104" s="514">
        <f t="shared" si="27"/>
        <v>0</v>
      </c>
      <c r="P104" s="514">
        <f t="shared" si="28"/>
        <v>0</v>
      </c>
    </row>
    <row r="105" spans="1:16" ht="12.5">
      <c r="B105" s="195" t="str">
        <f t="shared" si="29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30"/>
        <v>23411.048533108711</v>
      </c>
      <c r="M105" s="514">
        <f t="shared" ref="M105:M110" si="32">IF(L105&lt;&gt;0,+H105-L105,0)</f>
        <v>0</v>
      </c>
      <c r="N105" s="518">
        <f t="shared" si="31"/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9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33">+I106-H106</f>
        <v>0</v>
      </c>
      <c r="K106" s="514"/>
      <c r="L106" s="518">
        <f t="shared" si="30"/>
        <v>22192.161676613654</v>
      </c>
      <c r="M106" s="514">
        <f t="shared" si="32"/>
        <v>0</v>
      </c>
      <c r="N106" s="518">
        <f t="shared" si="31"/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29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33"/>
        <v>0</v>
      </c>
      <c r="K107" s="514"/>
      <c r="L107" s="518">
        <f t="shared" si="30"/>
        <v>19388.853779903409</v>
      </c>
      <c r="M107" s="514">
        <f t="shared" si="32"/>
        <v>0</v>
      </c>
      <c r="N107" s="518">
        <f t="shared" si="31"/>
        <v>19388.853779903409</v>
      </c>
      <c r="O107" s="514">
        <f>IF(N107&lt;&gt;0,+I107-N107,0)</f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33"/>
        <v>0</v>
      </c>
      <c r="K108" s="514"/>
      <c r="L108" s="518">
        <f t="shared" si="30"/>
        <v>19108.063195756004</v>
      </c>
      <c r="M108" s="514">
        <f t="shared" si="32"/>
        <v>0</v>
      </c>
      <c r="N108" s="518">
        <f t="shared" si="31"/>
        <v>19108.063195756004</v>
      </c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33"/>
        <v>0</v>
      </c>
      <c r="K109" s="514"/>
      <c r="L109" s="518">
        <f t="shared" si="30"/>
        <v>18867.657278370214</v>
      </c>
      <c r="M109" s="514">
        <f t="shared" si="32"/>
        <v>0</v>
      </c>
      <c r="N109" s="518">
        <f t="shared" si="31"/>
        <v>18867.657278370214</v>
      </c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2021</v>
      </c>
      <c r="D110" s="629">
        <v>138005.72032148135</v>
      </c>
      <c r="E110" s="630">
        <v>3909.6585365853657</v>
      </c>
      <c r="F110" s="631">
        <v>134096.06178489598</v>
      </c>
      <c r="G110" s="631">
        <v>136050.89105318865</v>
      </c>
      <c r="H110" s="633">
        <v>19353.370181681992</v>
      </c>
      <c r="I110" s="634">
        <v>19353.370181681992</v>
      </c>
      <c r="J110" s="514">
        <f t="shared" si="33"/>
        <v>0</v>
      </c>
      <c r="K110" s="514"/>
      <c r="L110" s="518">
        <f t="shared" ref="L110" si="34">+H110</f>
        <v>19353.370181681992</v>
      </c>
      <c r="M110" s="514">
        <f t="shared" si="32"/>
        <v>0</v>
      </c>
      <c r="N110" s="518">
        <f t="shared" ref="N110" si="35">+I110</f>
        <v>19353.370181681992</v>
      </c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2022</v>
      </c>
      <c r="D111" s="629">
        <v>134096.06178489598</v>
      </c>
      <c r="E111" s="630">
        <v>3816.5714285714284</v>
      </c>
      <c r="F111" s="631">
        <v>130279.49035632455</v>
      </c>
      <c r="G111" s="631">
        <v>132187.77607061027</v>
      </c>
      <c r="H111" s="633">
        <v>19343.062482398549</v>
      </c>
      <c r="I111" s="634">
        <v>19343.062482398549</v>
      </c>
      <c r="J111" s="514">
        <f t="shared" si="33"/>
        <v>0</v>
      </c>
      <c r="K111" s="514"/>
      <c r="L111" s="518">
        <f t="shared" ref="L111" si="36">+H111</f>
        <v>19343.062482398549</v>
      </c>
      <c r="M111" s="514">
        <f t="shared" ref="M111" si="37">IF(L111&lt;&gt;0,+H111-L111,0)</f>
        <v>0</v>
      </c>
      <c r="N111" s="518">
        <f t="shared" ref="N111" si="38">+I111</f>
        <v>19343.062482398549</v>
      </c>
      <c r="O111" s="514">
        <f t="shared" ref="O111" si="39">IF(N111&lt;&gt;0,+I111-N111,0)</f>
        <v>0</v>
      </c>
      <c r="P111" s="514">
        <f t="shared" ref="P111" si="40">+O111-M111</f>
        <v>0</v>
      </c>
    </row>
    <row r="112" spans="1:16" ht="12.5">
      <c r="B112" s="195" t="str">
        <f t="shared" si="29"/>
        <v>IU</v>
      </c>
      <c r="C112" s="507">
        <f>IF(D93="","-",+C111+1)</f>
        <v>2023</v>
      </c>
      <c r="D112" s="374">
        <f>IF(F111+SUM(E$99:E111)=D$92,F111,D$92-SUM(E$99:E111))</f>
        <v>130279.59035632452</v>
      </c>
      <c r="E112" s="522">
        <f t="shared" ref="E112:E154" si="41">IF(+$J$96&lt;F111,$J$96,D112)</f>
        <v>3643.0931818181821</v>
      </c>
      <c r="F112" s="523">
        <f t="shared" ref="F112:F154" si="42">+D112-E112</f>
        <v>126636.49717450634</v>
      </c>
      <c r="G112" s="523">
        <f t="shared" ref="G112:G154" si="43">+(F112+D112)/2</f>
        <v>128458.04376541544</v>
      </c>
      <c r="H112" s="526">
        <f t="shared" ref="H112:H154" si="44">+J$94*G112+E112</f>
        <v>19490.326972218641</v>
      </c>
      <c r="I112" s="577">
        <f t="shared" ref="I112:I154" si="45">+J$95*G112+E112</f>
        <v>19490.326972218641</v>
      </c>
      <c r="J112" s="514">
        <f t="shared" si="33"/>
        <v>0</v>
      </c>
      <c r="K112" s="514"/>
      <c r="L112" s="525"/>
      <c r="M112" s="514">
        <f t="shared" si="26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2024</v>
      </c>
      <c r="D113" s="374">
        <f>IF(F112+SUM(E$99:E112)=D$92,F112,D$92-SUM(E$99:E112))</f>
        <v>126636.49717450634</v>
      </c>
      <c r="E113" s="522">
        <f t="shared" si="41"/>
        <v>3643.0931818181821</v>
      </c>
      <c r="F113" s="523">
        <f t="shared" si="42"/>
        <v>122993.40399268815</v>
      </c>
      <c r="G113" s="523">
        <f t="shared" si="43"/>
        <v>124814.95058359724</v>
      </c>
      <c r="H113" s="526">
        <f t="shared" si="44"/>
        <v>19040.896577046842</v>
      </c>
      <c r="I113" s="577">
        <f t="shared" si="45"/>
        <v>19040.896577046842</v>
      </c>
      <c r="J113" s="514">
        <f t="shared" si="33"/>
        <v>0</v>
      </c>
      <c r="K113" s="514"/>
      <c r="L113" s="525"/>
      <c r="M113" s="514">
        <f t="shared" si="26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2025</v>
      </c>
      <c r="D114" s="374">
        <f>IF(F113+SUM(E$99:E113)=D$92,F113,D$92-SUM(E$99:E113))</f>
        <v>122993.40399268815</v>
      </c>
      <c r="E114" s="522">
        <f t="shared" si="41"/>
        <v>3643.0931818181821</v>
      </c>
      <c r="F114" s="523">
        <f t="shared" si="42"/>
        <v>119350.31081086997</v>
      </c>
      <c r="G114" s="523">
        <f t="shared" si="43"/>
        <v>121171.85740177907</v>
      </c>
      <c r="H114" s="526">
        <f t="shared" si="44"/>
        <v>18591.466181875046</v>
      </c>
      <c r="I114" s="577">
        <f t="shared" si="45"/>
        <v>18591.466181875046</v>
      </c>
      <c r="J114" s="514">
        <f t="shared" si="33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2026</v>
      </c>
      <c r="D115" s="374">
        <f>IF(F114+SUM(E$99:E114)=D$92,F114,D$92-SUM(E$99:E114))</f>
        <v>119350.31081086997</v>
      </c>
      <c r="E115" s="522">
        <f t="shared" si="41"/>
        <v>3643.0931818181821</v>
      </c>
      <c r="F115" s="523">
        <f t="shared" si="42"/>
        <v>115707.21762905178</v>
      </c>
      <c r="G115" s="523">
        <f t="shared" si="43"/>
        <v>117528.76421996087</v>
      </c>
      <c r="H115" s="526">
        <f t="shared" si="44"/>
        <v>18142.035786703247</v>
      </c>
      <c r="I115" s="577">
        <f t="shared" si="45"/>
        <v>18142.035786703247</v>
      </c>
      <c r="J115" s="514">
        <f t="shared" si="33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2027</v>
      </c>
      <c r="D116" s="374">
        <f>IF(F115+SUM(E$99:E115)=D$92,F115,D$92-SUM(E$99:E115))</f>
        <v>115707.21762905178</v>
      </c>
      <c r="E116" s="522">
        <f t="shared" si="41"/>
        <v>3643.0931818181821</v>
      </c>
      <c r="F116" s="523">
        <f t="shared" si="42"/>
        <v>112064.1244472336</v>
      </c>
      <c r="G116" s="523">
        <f t="shared" si="43"/>
        <v>113885.6710381427</v>
      </c>
      <c r="H116" s="526">
        <f t="shared" si="44"/>
        <v>17692.605391531451</v>
      </c>
      <c r="I116" s="577">
        <f t="shared" si="45"/>
        <v>17692.605391531451</v>
      </c>
      <c r="J116" s="514">
        <f t="shared" si="33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2028</v>
      </c>
      <c r="D117" s="374">
        <f>IF(F116+SUM(E$99:E116)=D$92,F116,D$92-SUM(E$99:E116))</f>
        <v>112064.1244472336</v>
      </c>
      <c r="E117" s="522">
        <f t="shared" si="41"/>
        <v>3643.0931818181821</v>
      </c>
      <c r="F117" s="523">
        <f t="shared" si="42"/>
        <v>108421.03126541541</v>
      </c>
      <c r="G117" s="523">
        <f t="shared" si="43"/>
        <v>110242.5778563245</v>
      </c>
      <c r="H117" s="526">
        <f t="shared" si="44"/>
        <v>17243.174996359656</v>
      </c>
      <c r="I117" s="577">
        <f t="shared" si="45"/>
        <v>17243.174996359656</v>
      </c>
      <c r="J117" s="514">
        <f t="shared" si="33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2029</v>
      </c>
      <c r="D118" s="374">
        <f>IF(F117+SUM(E$99:E117)=D$92,F117,D$92-SUM(E$99:E117))</f>
        <v>108421.03126541541</v>
      </c>
      <c r="E118" s="522">
        <f t="shared" si="41"/>
        <v>3643.0931818181821</v>
      </c>
      <c r="F118" s="523">
        <f t="shared" si="42"/>
        <v>104777.93808359723</v>
      </c>
      <c r="G118" s="523">
        <f t="shared" si="43"/>
        <v>106599.48467450633</v>
      </c>
      <c r="H118" s="526">
        <f t="shared" si="44"/>
        <v>16793.74460118786</v>
      </c>
      <c r="I118" s="577">
        <f t="shared" si="45"/>
        <v>16793.74460118786</v>
      </c>
      <c r="J118" s="514">
        <f t="shared" si="33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2030</v>
      </c>
      <c r="D119" s="374">
        <f>IF(F118+SUM(E$99:E118)=D$92,F118,D$92-SUM(E$99:E118))</f>
        <v>104777.93808359723</v>
      </c>
      <c r="E119" s="522">
        <f t="shared" si="41"/>
        <v>3643.0931818181821</v>
      </c>
      <c r="F119" s="523">
        <f t="shared" si="42"/>
        <v>101134.84490177904</v>
      </c>
      <c r="G119" s="523">
        <f t="shared" si="43"/>
        <v>102956.39149268813</v>
      </c>
      <c r="H119" s="526">
        <f t="shared" si="44"/>
        <v>16344.314206016059</v>
      </c>
      <c r="I119" s="577">
        <f t="shared" si="45"/>
        <v>16344.314206016059</v>
      </c>
      <c r="J119" s="514">
        <f t="shared" si="33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2031</v>
      </c>
      <c r="D120" s="374">
        <f>IF(F119+SUM(E$99:E119)=D$92,F119,D$92-SUM(E$99:E119))</f>
        <v>101134.84490177904</v>
      </c>
      <c r="E120" s="522">
        <f t="shared" si="41"/>
        <v>3643.0931818181821</v>
      </c>
      <c r="F120" s="523">
        <f t="shared" si="42"/>
        <v>97491.751719960856</v>
      </c>
      <c r="G120" s="523">
        <f t="shared" si="43"/>
        <v>99313.298310869955</v>
      </c>
      <c r="H120" s="526">
        <f t="shared" si="44"/>
        <v>15894.883810844263</v>
      </c>
      <c r="I120" s="577">
        <f t="shared" si="45"/>
        <v>15894.883810844263</v>
      </c>
      <c r="J120" s="514">
        <f t="shared" si="33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2032</v>
      </c>
      <c r="D121" s="374">
        <f>IF(F120+SUM(E$99:E120)=D$92,F120,D$92-SUM(E$99:E120))</f>
        <v>97491.751719960856</v>
      </c>
      <c r="E121" s="522">
        <f t="shared" si="41"/>
        <v>3643.0931818181821</v>
      </c>
      <c r="F121" s="523">
        <f t="shared" si="42"/>
        <v>93848.65853814267</v>
      </c>
      <c r="G121" s="523">
        <f t="shared" si="43"/>
        <v>95670.205129051756</v>
      </c>
      <c r="H121" s="526">
        <f t="shared" si="44"/>
        <v>15445.453415672466</v>
      </c>
      <c r="I121" s="577">
        <f t="shared" si="45"/>
        <v>15445.453415672466</v>
      </c>
      <c r="J121" s="514">
        <f t="shared" si="33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2033</v>
      </c>
      <c r="D122" s="374">
        <f>IF(F121+SUM(E$99:E121)=D$92,F121,D$92-SUM(E$99:E121))</f>
        <v>93848.65853814267</v>
      </c>
      <c r="E122" s="522">
        <f t="shared" si="41"/>
        <v>3643.0931818181821</v>
      </c>
      <c r="F122" s="523">
        <f t="shared" si="42"/>
        <v>90205.565356324485</v>
      </c>
      <c r="G122" s="523">
        <f t="shared" si="43"/>
        <v>92027.111947233585</v>
      </c>
      <c r="H122" s="526">
        <f t="shared" si="44"/>
        <v>14996.02302050067</v>
      </c>
      <c r="I122" s="577">
        <f t="shared" si="45"/>
        <v>14996.02302050067</v>
      </c>
      <c r="J122" s="514">
        <f t="shared" si="33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2034</v>
      </c>
      <c r="D123" s="374">
        <f>IF(F122+SUM(E$99:E122)=D$92,F122,D$92-SUM(E$99:E122))</f>
        <v>90205.565356324485</v>
      </c>
      <c r="E123" s="522">
        <f t="shared" si="41"/>
        <v>3643.0931818181821</v>
      </c>
      <c r="F123" s="523">
        <f t="shared" si="42"/>
        <v>86562.4721745063</v>
      </c>
      <c r="G123" s="523">
        <f t="shared" si="43"/>
        <v>88384.018765415385</v>
      </c>
      <c r="H123" s="526">
        <f t="shared" si="44"/>
        <v>14546.592625328871</v>
      </c>
      <c r="I123" s="577">
        <f t="shared" si="45"/>
        <v>14546.592625328871</v>
      </c>
      <c r="J123" s="514">
        <f t="shared" si="33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2035</v>
      </c>
      <c r="D124" s="374">
        <f>IF(F123+SUM(E$99:E123)=D$92,F123,D$92-SUM(E$99:E123))</f>
        <v>86562.4721745063</v>
      </c>
      <c r="E124" s="522">
        <f t="shared" si="41"/>
        <v>3643.0931818181821</v>
      </c>
      <c r="F124" s="523">
        <f t="shared" si="42"/>
        <v>82919.378992688115</v>
      </c>
      <c r="G124" s="523">
        <f t="shared" si="43"/>
        <v>84740.925583597214</v>
      </c>
      <c r="H124" s="526">
        <f t="shared" si="44"/>
        <v>14097.162230157075</v>
      </c>
      <c r="I124" s="577">
        <f t="shared" si="45"/>
        <v>14097.162230157075</v>
      </c>
      <c r="J124" s="514">
        <f t="shared" si="33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2036</v>
      </c>
      <c r="D125" s="374">
        <f>IF(F124+SUM(E$99:E124)=D$92,F124,D$92-SUM(E$99:E124))</f>
        <v>82919.378992688115</v>
      </c>
      <c r="E125" s="522">
        <f t="shared" si="41"/>
        <v>3643.0931818181821</v>
      </c>
      <c r="F125" s="523">
        <f t="shared" si="42"/>
        <v>79276.285810869929</v>
      </c>
      <c r="G125" s="523">
        <f t="shared" si="43"/>
        <v>81097.832401779015</v>
      </c>
      <c r="H125" s="526">
        <f t="shared" si="44"/>
        <v>13647.731834985276</v>
      </c>
      <c r="I125" s="577">
        <f t="shared" si="45"/>
        <v>13647.731834985276</v>
      </c>
      <c r="J125" s="514">
        <f t="shared" si="33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2037</v>
      </c>
      <c r="D126" s="374">
        <f>IF(F125+SUM(E$99:E125)=D$92,F125,D$92-SUM(E$99:E125))</f>
        <v>79276.285810869929</v>
      </c>
      <c r="E126" s="522">
        <f t="shared" si="41"/>
        <v>3643.0931818181821</v>
      </c>
      <c r="F126" s="523">
        <f t="shared" si="42"/>
        <v>75633.192629051744</v>
      </c>
      <c r="G126" s="523">
        <f t="shared" si="43"/>
        <v>77454.739219960844</v>
      </c>
      <c r="H126" s="526">
        <f t="shared" si="44"/>
        <v>13198.301439813482</v>
      </c>
      <c r="I126" s="577">
        <f t="shared" si="45"/>
        <v>13198.301439813482</v>
      </c>
      <c r="J126" s="514">
        <f t="shared" si="33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2038</v>
      </c>
      <c r="D127" s="374">
        <f>IF(F126+SUM(E$99:E126)=D$92,F126,D$92-SUM(E$99:E126))</f>
        <v>75633.192629051744</v>
      </c>
      <c r="E127" s="522">
        <f t="shared" si="41"/>
        <v>3643.0931818181821</v>
      </c>
      <c r="F127" s="523">
        <f t="shared" si="42"/>
        <v>71990.099447233559</v>
      </c>
      <c r="G127" s="523">
        <f t="shared" si="43"/>
        <v>73811.646038142644</v>
      </c>
      <c r="H127" s="526">
        <f t="shared" si="44"/>
        <v>12748.871044641683</v>
      </c>
      <c r="I127" s="577">
        <f t="shared" si="45"/>
        <v>12748.871044641683</v>
      </c>
      <c r="J127" s="514">
        <f t="shared" si="33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2039</v>
      </c>
      <c r="D128" s="374">
        <f>IF(F127+SUM(E$99:E127)=D$92,F127,D$92-SUM(E$99:E127))</f>
        <v>71990.099447233559</v>
      </c>
      <c r="E128" s="522">
        <f t="shared" si="41"/>
        <v>3643.0931818181821</v>
      </c>
      <c r="F128" s="523">
        <f t="shared" si="42"/>
        <v>68347.006265415373</v>
      </c>
      <c r="G128" s="523">
        <f t="shared" si="43"/>
        <v>70168.552856324473</v>
      </c>
      <c r="H128" s="526">
        <f t="shared" si="44"/>
        <v>12299.440649469887</v>
      </c>
      <c r="I128" s="577">
        <f t="shared" si="45"/>
        <v>12299.440649469887</v>
      </c>
      <c r="J128" s="514">
        <f t="shared" si="33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2040</v>
      </c>
      <c r="D129" s="374">
        <f>IF(F128+SUM(E$99:E128)=D$92,F128,D$92-SUM(E$99:E128))</f>
        <v>68347.006265415373</v>
      </c>
      <c r="E129" s="522">
        <f t="shared" si="41"/>
        <v>3643.0931818181821</v>
      </c>
      <c r="F129" s="523">
        <f t="shared" si="42"/>
        <v>64703.913083597188</v>
      </c>
      <c r="G129" s="523">
        <f t="shared" si="43"/>
        <v>66525.459674506274</v>
      </c>
      <c r="H129" s="526">
        <f t="shared" si="44"/>
        <v>11850.010254298088</v>
      </c>
      <c r="I129" s="577">
        <f t="shared" si="45"/>
        <v>11850.010254298088</v>
      </c>
      <c r="J129" s="514">
        <f t="shared" si="33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2041</v>
      </c>
      <c r="D130" s="374">
        <f>IF(F129+SUM(E$99:E129)=D$92,F129,D$92-SUM(E$99:E129))</f>
        <v>64703.913083597188</v>
      </c>
      <c r="E130" s="522">
        <f t="shared" si="41"/>
        <v>3643.0931818181821</v>
      </c>
      <c r="F130" s="523">
        <f t="shared" si="42"/>
        <v>61060.819901779003</v>
      </c>
      <c r="G130" s="523">
        <f t="shared" si="43"/>
        <v>62882.366492688096</v>
      </c>
      <c r="H130" s="526">
        <f t="shared" si="44"/>
        <v>11400.579859126292</v>
      </c>
      <c r="I130" s="577">
        <f t="shared" si="45"/>
        <v>11400.579859126292</v>
      </c>
      <c r="J130" s="514">
        <f t="shared" si="33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2042</v>
      </c>
      <c r="D131" s="374">
        <f>IF(F130+SUM(E$99:E130)=D$92,F130,D$92-SUM(E$99:E130))</f>
        <v>61060.819901779003</v>
      </c>
      <c r="E131" s="522">
        <f t="shared" si="41"/>
        <v>3643.0931818181821</v>
      </c>
      <c r="F131" s="523">
        <f t="shared" si="42"/>
        <v>57417.726719960818</v>
      </c>
      <c r="G131" s="523">
        <f t="shared" si="43"/>
        <v>59239.27331086991</v>
      </c>
      <c r="H131" s="526">
        <f t="shared" si="44"/>
        <v>10951.149463954494</v>
      </c>
      <c r="I131" s="577">
        <f t="shared" si="45"/>
        <v>10951.149463954494</v>
      </c>
      <c r="J131" s="514">
        <f t="shared" si="33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 ht="12.5">
      <c r="B132" s="195" t="str">
        <f t="shared" si="29"/>
        <v/>
      </c>
      <c r="C132" s="507">
        <f>IF(D93="","-",+C131+1)</f>
        <v>2043</v>
      </c>
      <c r="D132" s="374">
        <f>IF(F131+SUM(E$99:E131)=D$92,F131,D$92-SUM(E$99:E131))</f>
        <v>57417.726719960818</v>
      </c>
      <c r="E132" s="522">
        <f t="shared" si="41"/>
        <v>3643.0931818181821</v>
      </c>
      <c r="F132" s="523">
        <f t="shared" si="42"/>
        <v>53774.633538142632</v>
      </c>
      <c r="G132" s="523">
        <f t="shared" si="43"/>
        <v>55596.180129051725</v>
      </c>
      <c r="H132" s="526">
        <f t="shared" si="44"/>
        <v>10501.719068782699</v>
      </c>
      <c r="I132" s="577">
        <f t="shared" si="45"/>
        <v>10501.719068782699</v>
      </c>
      <c r="J132" s="514">
        <f t="shared" si="33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 ht="12.5">
      <c r="B133" s="195" t="str">
        <f t="shared" si="29"/>
        <v/>
      </c>
      <c r="C133" s="507">
        <f>IF(D93="","-",+C132+1)</f>
        <v>2044</v>
      </c>
      <c r="D133" s="374">
        <f>IF(F132+SUM(E$99:E132)=D$92,F132,D$92-SUM(E$99:E132))</f>
        <v>53774.633538142632</v>
      </c>
      <c r="E133" s="522">
        <f t="shared" si="41"/>
        <v>3643.0931818181821</v>
      </c>
      <c r="F133" s="523">
        <f t="shared" si="42"/>
        <v>50131.540356324447</v>
      </c>
      <c r="G133" s="523">
        <f t="shared" si="43"/>
        <v>51953.08694723354</v>
      </c>
      <c r="H133" s="526">
        <f t="shared" si="44"/>
        <v>10052.288673610901</v>
      </c>
      <c r="I133" s="577">
        <f t="shared" si="45"/>
        <v>10052.288673610901</v>
      </c>
      <c r="J133" s="514">
        <f t="shared" si="33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 ht="12.5">
      <c r="B134" s="195" t="str">
        <f t="shared" si="29"/>
        <v/>
      </c>
      <c r="C134" s="507">
        <f>IF(D93="","-",+C133+1)</f>
        <v>2045</v>
      </c>
      <c r="D134" s="374">
        <f>IF(F133+SUM(E$99:E133)=D$92,F133,D$92-SUM(E$99:E133))</f>
        <v>50131.540356324447</v>
      </c>
      <c r="E134" s="522">
        <f t="shared" si="41"/>
        <v>3643.0931818181821</v>
      </c>
      <c r="F134" s="523">
        <f t="shared" si="42"/>
        <v>46488.447174506262</v>
      </c>
      <c r="G134" s="523">
        <f t="shared" si="43"/>
        <v>48309.993765415355</v>
      </c>
      <c r="H134" s="526">
        <f t="shared" si="44"/>
        <v>9602.8582784391037</v>
      </c>
      <c r="I134" s="577">
        <f t="shared" si="45"/>
        <v>9602.8582784391037</v>
      </c>
      <c r="J134" s="514">
        <f t="shared" si="33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 ht="12.5">
      <c r="B135" s="195" t="str">
        <f t="shared" si="29"/>
        <v/>
      </c>
      <c r="C135" s="507">
        <f>IF(D93="","-",+C134+1)</f>
        <v>2046</v>
      </c>
      <c r="D135" s="374">
        <f>IF(F134+SUM(E$99:E134)=D$92,F134,D$92-SUM(E$99:E134))</f>
        <v>46488.447174506262</v>
      </c>
      <c r="E135" s="522">
        <f t="shared" si="41"/>
        <v>3643.0931818181821</v>
      </c>
      <c r="F135" s="523">
        <f t="shared" si="42"/>
        <v>42845.353992688077</v>
      </c>
      <c r="G135" s="523">
        <f t="shared" si="43"/>
        <v>44666.900583597169</v>
      </c>
      <c r="H135" s="526">
        <f t="shared" si="44"/>
        <v>9153.4278832673062</v>
      </c>
      <c r="I135" s="577">
        <f t="shared" si="45"/>
        <v>9153.4278832673062</v>
      </c>
      <c r="J135" s="514">
        <f t="shared" si="33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 ht="12.5">
      <c r="B136" s="195" t="str">
        <f t="shared" si="29"/>
        <v/>
      </c>
      <c r="C136" s="507">
        <f>IF(D93="","-",+C135+1)</f>
        <v>2047</v>
      </c>
      <c r="D136" s="374">
        <f>IF(F135+SUM(E$99:E135)=D$92,F135,D$92-SUM(E$99:E135))</f>
        <v>42845.353992688077</v>
      </c>
      <c r="E136" s="522">
        <f t="shared" si="41"/>
        <v>3643.0931818181821</v>
      </c>
      <c r="F136" s="523">
        <f t="shared" si="42"/>
        <v>39202.260810869891</v>
      </c>
      <c r="G136" s="523">
        <f t="shared" si="43"/>
        <v>41023.807401778984</v>
      </c>
      <c r="H136" s="526">
        <f t="shared" si="44"/>
        <v>8703.9974880955087</v>
      </c>
      <c r="I136" s="577">
        <f t="shared" si="45"/>
        <v>8703.9974880955087</v>
      </c>
      <c r="J136" s="514">
        <f t="shared" si="33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 ht="12.5">
      <c r="B137" s="195" t="str">
        <f t="shared" si="29"/>
        <v/>
      </c>
      <c r="C137" s="507">
        <f>IF(D93="","-",+C136+1)</f>
        <v>2048</v>
      </c>
      <c r="D137" s="374">
        <f>IF(F136+SUM(E$99:E136)=D$92,F136,D$92-SUM(E$99:E136))</f>
        <v>39202.260810869891</v>
      </c>
      <c r="E137" s="522">
        <f t="shared" si="41"/>
        <v>3643.0931818181821</v>
      </c>
      <c r="F137" s="523">
        <f t="shared" si="42"/>
        <v>35559.167629051706</v>
      </c>
      <c r="G137" s="523">
        <f t="shared" si="43"/>
        <v>37380.714219960799</v>
      </c>
      <c r="H137" s="526">
        <f t="shared" si="44"/>
        <v>8254.5670929237131</v>
      </c>
      <c r="I137" s="577">
        <f t="shared" si="45"/>
        <v>8254.5670929237131</v>
      </c>
      <c r="J137" s="514">
        <f t="shared" si="33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 ht="12.5">
      <c r="B138" s="195" t="str">
        <f t="shared" si="29"/>
        <v/>
      </c>
      <c r="C138" s="507">
        <f>IF(D93="","-",+C137+1)</f>
        <v>2049</v>
      </c>
      <c r="D138" s="374">
        <f>IF(F137+SUM(E$99:E137)=D$92,F137,D$92-SUM(E$99:E137))</f>
        <v>35559.167629051706</v>
      </c>
      <c r="E138" s="522">
        <f t="shared" si="41"/>
        <v>3643.0931818181821</v>
      </c>
      <c r="F138" s="523">
        <f t="shared" si="42"/>
        <v>31916.074447233525</v>
      </c>
      <c r="G138" s="523">
        <f t="shared" si="43"/>
        <v>33737.621038142614</v>
      </c>
      <c r="H138" s="526">
        <f t="shared" si="44"/>
        <v>7805.1366977519156</v>
      </c>
      <c r="I138" s="577">
        <f t="shared" si="45"/>
        <v>7805.1366977519156</v>
      </c>
      <c r="J138" s="514">
        <f t="shared" si="33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 ht="12.5">
      <c r="B139" s="195" t="str">
        <f t="shared" si="29"/>
        <v/>
      </c>
      <c r="C139" s="507">
        <f>IF(D93="","-",+C138+1)</f>
        <v>2050</v>
      </c>
      <c r="D139" s="374">
        <f>IF(F138+SUM(E$99:E138)=D$92,F138,D$92-SUM(E$99:E138))</f>
        <v>31916.074447233525</v>
      </c>
      <c r="E139" s="522">
        <f t="shared" si="41"/>
        <v>3643.0931818181821</v>
      </c>
      <c r="F139" s="523">
        <f t="shared" si="42"/>
        <v>28272.981265415343</v>
      </c>
      <c r="G139" s="523">
        <f t="shared" si="43"/>
        <v>30094.527856324436</v>
      </c>
      <c r="H139" s="526">
        <f t="shared" si="44"/>
        <v>7355.706302580119</v>
      </c>
      <c r="I139" s="577">
        <f t="shared" si="45"/>
        <v>7355.706302580119</v>
      </c>
      <c r="J139" s="514">
        <f t="shared" si="33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 ht="12.5">
      <c r="B140" s="195" t="str">
        <f t="shared" si="29"/>
        <v/>
      </c>
      <c r="C140" s="507">
        <f>IF(D93="","-",+C139+1)</f>
        <v>2051</v>
      </c>
      <c r="D140" s="374">
        <f>IF(F139+SUM(E$99:E139)=D$92,F139,D$92-SUM(E$99:E139))</f>
        <v>28272.981265415343</v>
      </c>
      <c r="E140" s="522">
        <f t="shared" si="41"/>
        <v>3643.0931818181821</v>
      </c>
      <c r="F140" s="523">
        <f t="shared" si="42"/>
        <v>24629.888083597161</v>
      </c>
      <c r="G140" s="523">
        <f t="shared" si="43"/>
        <v>26451.43467450625</v>
      </c>
      <c r="H140" s="526">
        <f t="shared" si="44"/>
        <v>6906.2759074083224</v>
      </c>
      <c r="I140" s="577">
        <f t="shared" si="45"/>
        <v>6906.2759074083224</v>
      </c>
      <c r="J140" s="514">
        <f t="shared" si="33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 ht="12.5">
      <c r="B141" s="195" t="str">
        <f t="shared" si="29"/>
        <v/>
      </c>
      <c r="C141" s="507">
        <f>IF(D93="","-",+C140+1)</f>
        <v>2052</v>
      </c>
      <c r="D141" s="374">
        <f>IF(F140+SUM(E$99:E140)=D$92,F140,D$92-SUM(E$99:E140))</f>
        <v>24629.888083597161</v>
      </c>
      <c r="E141" s="522">
        <f t="shared" si="41"/>
        <v>3643.0931818181821</v>
      </c>
      <c r="F141" s="523">
        <f t="shared" si="42"/>
        <v>20986.79490177898</v>
      </c>
      <c r="G141" s="523">
        <f t="shared" si="43"/>
        <v>22808.341492688072</v>
      </c>
      <c r="H141" s="526">
        <f t="shared" si="44"/>
        <v>6456.8455122365258</v>
      </c>
      <c r="I141" s="577">
        <f t="shared" si="45"/>
        <v>6456.8455122365258</v>
      </c>
      <c r="J141" s="514">
        <f t="shared" si="33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 ht="12.5">
      <c r="B142" s="195" t="str">
        <f t="shared" si="29"/>
        <v/>
      </c>
      <c r="C142" s="507">
        <f>IF(D93="","-",+C141+1)</f>
        <v>2053</v>
      </c>
      <c r="D142" s="374">
        <f>IF(F141+SUM(E$99:E141)=D$92,F141,D$92-SUM(E$99:E141))</f>
        <v>20986.79490177898</v>
      </c>
      <c r="E142" s="522">
        <f t="shared" si="41"/>
        <v>3643.0931818181821</v>
      </c>
      <c r="F142" s="523">
        <f t="shared" si="42"/>
        <v>17343.701719960798</v>
      </c>
      <c r="G142" s="523">
        <f t="shared" si="43"/>
        <v>19165.248310869887</v>
      </c>
      <c r="H142" s="526">
        <f t="shared" si="44"/>
        <v>6007.4151170647292</v>
      </c>
      <c r="I142" s="577">
        <f t="shared" si="45"/>
        <v>6007.4151170647292</v>
      </c>
      <c r="J142" s="514">
        <f t="shared" si="33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 ht="12.5">
      <c r="B143" s="195" t="str">
        <f t="shared" si="29"/>
        <v/>
      </c>
      <c r="C143" s="507">
        <f>IF(D93="","-",+C142+1)</f>
        <v>2054</v>
      </c>
      <c r="D143" s="374">
        <f>IF(F142+SUM(E$99:E142)=D$92,F142,D$92-SUM(E$99:E142))</f>
        <v>17343.701719960798</v>
      </c>
      <c r="E143" s="522">
        <f t="shared" si="41"/>
        <v>3643.0931818181821</v>
      </c>
      <c r="F143" s="523">
        <f t="shared" si="42"/>
        <v>13700.608538142616</v>
      </c>
      <c r="G143" s="523">
        <f t="shared" si="43"/>
        <v>15522.155129051707</v>
      </c>
      <c r="H143" s="526">
        <f t="shared" si="44"/>
        <v>5557.9847218929317</v>
      </c>
      <c r="I143" s="577">
        <f t="shared" si="45"/>
        <v>5557.9847218929317</v>
      </c>
      <c r="J143" s="514">
        <f t="shared" si="33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 ht="12.5">
      <c r="B144" s="195" t="str">
        <f t="shared" si="29"/>
        <v/>
      </c>
      <c r="C144" s="507">
        <f>IF(D93="","-",+C143+1)</f>
        <v>2055</v>
      </c>
      <c r="D144" s="374">
        <f>IF(F143+SUM(E$99:E143)=D$92,F143,D$92-SUM(E$99:E143))</f>
        <v>13700.608538142616</v>
      </c>
      <c r="E144" s="522">
        <f t="shared" si="41"/>
        <v>3643.0931818181821</v>
      </c>
      <c r="F144" s="523">
        <f t="shared" si="42"/>
        <v>10057.515356324435</v>
      </c>
      <c r="G144" s="523">
        <f t="shared" si="43"/>
        <v>11879.061947233526</v>
      </c>
      <c r="H144" s="526">
        <f t="shared" si="44"/>
        <v>5108.554326721136</v>
      </c>
      <c r="I144" s="577">
        <f t="shared" si="45"/>
        <v>5108.554326721136</v>
      </c>
      <c r="J144" s="514">
        <f t="shared" si="33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 ht="12.5">
      <c r="B145" s="195" t="str">
        <f t="shared" si="29"/>
        <v/>
      </c>
      <c r="C145" s="507">
        <f>IF(D93="","-",+C144+1)</f>
        <v>2056</v>
      </c>
      <c r="D145" s="374">
        <f>IF(F144+SUM(E$99:E144)=D$92,F144,D$92-SUM(E$99:E144))</f>
        <v>10057.515356324435</v>
      </c>
      <c r="E145" s="522">
        <f t="shared" si="41"/>
        <v>3643.0931818181821</v>
      </c>
      <c r="F145" s="523">
        <f t="shared" si="42"/>
        <v>6414.4221745062532</v>
      </c>
      <c r="G145" s="523">
        <f t="shared" si="43"/>
        <v>8235.968765415344</v>
      </c>
      <c r="H145" s="526">
        <f t="shared" si="44"/>
        <v>4659.1239315493385</v>
      </c>
      <c r="I145" s="577">
        <f t="shared" si="45"/>
        <v>4659.1239315493385</v>
      </c>
      <c r="J145" s="514">
        <f t="shared" si="33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 ht="12.5">
      <c r="B146" s="195" t="str">
        <f t="shared" si="29"/>
        <v/>
      </c>
      <c r="C146" s="507">
        <f>IF(D93="","-",+C145+1)</f>
        <v>2057</v>
      </c>
      <c r="D146" s="374">
        <f>IF(F145+SUM(E$99:E145)=D$92,F145,D$92-SUM(E$99:E145))</f>
        <v>6414.4221745062532</v>
      </c>
      <c r="E146" s="522">
        <f t="shared" si="41"/>
        <v>3643.0931818181821</v>
      </c>
      <c r="F146" s="523">
        <f t="shared" si="42"/>
        <v>2771.3289926880711</v>
      </c>
      <c r="G146" s="523">
        <f t="shared" si="43"/>
        <v>4592.8755835971624</v>
      </c>
      <c r="H146" s="526">
        <f t="shared" si="44"/>
        <v>4209.6935363775419</v>
      </c>
      <c r="I146" s="577">
        <f t="shared" si="45"/>
        <v>4209.6935363775419</v>
      </c>
      <c r="J146" s="514">
        <f t="shared" si="33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 ht="12.5">
      <c r="B147" s="195" t="str">
        <f t="shared" si="29"/>
        <v/>
      </c>
      <c r="C147" s="507">
        <f>IF(D93="","-",+C146+1)</f>
        <v>2058</v>
      </c>
      <c r="D147" s="374">
        <f>IF(F146+SUM(E$99:E146)=D$92,F146,D$92-SUM(E$99:E146))</f>
        <v>2771.3289926880711</v>
      </c>
      <c r="E147" s="522">
        <f t="shared" si="41"/>
        <v>2771.3289926880711</v>
      </c>
      <c r="F147" s="523">
        <f t="shared" si="42"/>
        <v>0</v>
      </c>
      <c r="G147" s="523">
        <f t="shared" si="43"/>
        <v>1385.6644963440356</v>
      </c>
      <c r="H147" s="526">
        <f t="shared" si="44"/>
        <v>2942.2715711748019</v>
      </c>
      <c r="I147" s="577">
        <f t="shared" si="45"/>
        <v>2942.2715711748019</v>
      </c>
      <c r="J147" s="514">
        <f t="shared" si="33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 ht="12.5">
      <c r="B148" s="195" t="str">
        <f t="shared" si="2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3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 ht="12.5">
      <c r="B149" s="195" t="str">
        <f t="shared" si="2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3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 ht="12.5">
      <c r="B150" s="195" t="str">
        <f t="shared" si="2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3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 ht="12.5">
      <c r="B151" s="195" t="str">
        <f t="shared" si="2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3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 ht="12.5">
      <c r="B152" s="195" t="str">
        <f t="shared" si="2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3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 ht="12.5">
      <c r="B153" s="195" t="str">
        <f t="shared" si="2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3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" thickBot="1">
      <c r="B154" s="195" t="str">
        <f t="shared" si="29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3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 ht="12.5">
      <c r="C155" s="374" t="s">
        <v>78</v>
      </c>
      <c r="D155" s="375"/>
      <c r="E155" s="375">
        <f>SUM(E99:E154)</f>
        <v>160296.09999999992</v>
      </c>
      <c r="F155" s="375"/>
      <c r="G155" s="375"/>
      <c r="H155" s="375">
        <f>SUM(H99:H154)</f>
        <v>581252.00577392511</v>
      </c>
      <c r="I155" s="375">
        <f>SUM(I99:I154)</f>
        <v>581252.00577392511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2655.7484318113256</v>
      </c>
      <c r="P5" s="269"/>
    </row>
    <row r="6" spans="1:16" ht="15.5">
      <c r="C6" s="274"/>
      <c r="D6" s="645" t="s">
        <v>358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2655.7484318113256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340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631">
        <v>16923.613640889896</v>
      </c>
      <c r="E30" s="630">
        <v>552.75666666666666</v>
      </c>
      <c r="F30" s="631">
        <v>16370.85697422323</v>
      </c>
      <c r="G30" s="630">
        <v>2655.7484318113256</v>
      </c>
      <c r="H30" s="639">
        <v>2655.7484318113256</v>
      </c>
      <c r="I30" s="511">
        <f t="shared" si="6"/>
        <v>0</v>
      </c>
      <c r="J30" s="511"/>
      <c r="K30" s="518">
        <f t="shared" ref="K30" si="15">G30</f>
        <v>2655.7484318113256</v>
      </c>
      <c r="L30" s="519">
        <f t="shared" ref="L30" si="16">IF(K30&lt;&gt;0,+G30-K30,0)</f>
        <v>0</v>
      </c>
      <c r="M30" s="518">
        <f t="shared" ref="M30" si="17">H30</f>
        <v>2655.7484318113256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16370.85697422323</v>
      </c>
      <c r="E31" s="522">
        <f>IF(+I14&lt;F30,I14,D31)</f>
        <v>552.75666666666666</v>
      </c>
      <c r="F31" s="523">
        <f t="shared" ref="F31:F33" si="18">+D31-E31</f>
        <v>15818.100307556564</v>
      </c>
      <c r="G31" s="524">
        <f t="shared" ref="G31:G54" si="19">+I$12*((D31+F31)/2)+E31</f>
        <v>2362.4857822453978</v>
      </c>
      <c r="H31" s="491">
        <f t="shared" ref="H31:H54" si="20">+I$13*((D31+F31)/2)+E31</f>
        <v>2362.4857822453978</v>
      </c>
      <c r="I31" s="511">
        <f t="shared" si="6"/>
        <v>0</v>
      </c>
      <c r="J31" s="511"/>
      <c r="K31" s="525"/>
      <c r="L31" s="514">
        <f t="shared" ref="L31:L72" si="21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15818.100307556564</v>
      </c>
      <c r="E32" s="522">
        <f>IF(+I14&lt;F31,I14,D32)</f>
        <v>552.75666666666666</v>
      </c>
      <c r="F32" s="523">
        <f t="shared" si="18"/>
        <v>15265.343640889898</v>
      </c>
      <c r="G32" s="524">
        <f t="shared" si="19"/>
        <v>2300.3315580659682</v>
      </c>
      <c r="H32" s="491">
        <f t="shared" si="20"/>
        <v>2300.3315580659682</v>
      </c>
      <c r="I32" s="511">
        <f t="shared" si="6"/>
        <v>0</v>
      </c>
      <c r="J32" s="511"/>
      <c r="K32" s="525"/>
      <c r="L32" s="514">
        <f t="shared" si="21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15265.343640889898</v>
      </c>
      <c r="E33" s="522">
        <f>IF(+I14&lt;F32,I14,D33)</f>
        <v>552.75666666666666</v>
      </c>
      <c r="F33" s="523">
        <f t="shared" si="18"/>
        <v>14712.586974223232</v>
      </c>
      <c r="G33" s="524">
        <f t="shared" si="19"/>
        <v>2238.1773338865387</v>
      </c>
      <c r="H33" s="491">
        <f t="shared" si="20"/>
        <v>2238.1773338865387</v>
      </c>
      <c r="I33" s="511">
        <f t="shared" si="6"/>
        <v>0</v>
      </c>
      <c r="J33" s="511"/>
      <c r="K33" s="525"/>
      <c r="L33" s="514">
        <f t="shared" si="21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14712.586974223232</v>
      </c>
      <c r="E34" s="522">
        <f>IF(+I14&lt;F33,I14,D34)</f>
        <v>552.75666666666666</v>
      </c>
      <c r="F34" s="523">
        <f t="shared" ref="F34:F72" si="22">+D34-E34</f>
        <v>14159.830307556565</v>
      </c>
      <c r="G34" s="524">
        <f t="shared" si="19"/>
        <v>2176.0231097071087</v>
      </c>
      <c r="H34" s="491">
        <f t="shared" si="20"/>
        <v>2176.0231097071087</v>
      </c>
      <c r="I34" s="511">
        <f t="shared" ref="I34:I72" si="23">H34-G34</f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14159.830307556565</v>
      </c>
      <c r="E35" s="522">
        <f>IF(+I14&lt;F34,I14,D35)</f>
        <v>552.75666666666666</v>
      </c>
      <c r="F35" s="523">
        <f t="shared" si="22"/>
        <v>13607.073640889899</v>
      </c>
      <c r="G35" s="524">
        <f t="shared" si="19"/>
        <v>2113.8688855276791</v>
      </c>
      <c r="H35" s="491">
        <f t="shared" si="20"/>
        <v>2113.8688855276791</v>
      </c>
      <c r="I35" s="511">
        <f t="shared" si="23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13607.073640889899</v>
      </c>
      <c r="E36" s="522">
        <f>IF(+I14&lt;F35,I14,D36)</f>
        <v>552.75666666666666</v>
      </c>
      <c r="F36" s="523">
        <f t="shared" si="22"/>
        <v>13054.316974223233</v>
      </c>
      <c r="G36" s="524">
        <f t="shared" si="19"/>
        <v>2051.7146613482491</v>
      </c>
      <c r="H36" s="491">
        <f t="shared" si="20"/>
        <v>2051.7146613482491</v>
      </c>
      <c r="I36" s="511">
        <f t="shared" si="23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13054.316974223233</v>
      </c>
      <c r="E37" s="522">
        <f>IF(+I14&lt;F36,I14,D37)</f>
        <v>552.75666666666666</v>
      </c>
      <c r="F37" s="523">
        <f t="shared" si="22"/>
        <v>12501.560307556567</v>
      </c>
      <c r="G37" s="524">
        <f t="shared" si="19"/>
        <v>1989.5604371688198</v>
      </c>
      <c r="H37" s="491">
        <f t="shared" si="20"/>
        <v>1989.5604371688198</v>
      </c>
      <c r="I37" s="511">
        <f t="shared" si="23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12501.560307556567</v>
      </c>
      <c r="E38" s="522">
        <f>IF(+I14&lt;F37,I14,D38)</f>
        <v>552.75666666666666</v>
      </c>
      <c r="F38" s="523">
        <f t="shared" si="22"/>
        <v>11948.803640889901</v>
      </c>
      <c r="G38" s="524">
        <f t="shared" si="19"/>
        <v>1927.4062129893898</v>
      </c>
      <c r="H38" s="491">
        <f t="shared" si="20"/>
        <v>1927.4062129893898</v>
      </c>
      <c r="I38" s="511">
        <f t="shared" si="23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11948.803640889901</v>
      </c>
      <c r="E39" s="522">
        <f>IF(+I14&lt;F38,I14,D39)</f>
        <v>552.75666666666666</v>
      </c>
      <c r="F39" s="523">
        <f t="shared" si="22"/>
        <v>11396.046974223234</v>
      </c>
      <c r="G39" s="524">
        <f t="shared" si="19"/>
        <v>1865.2519888099605</v>
      </c>
      <c r="H39" s="491">
        <f t="shared" si="20"/>
        <v>1865.2519888099605</v>
      </c>
      <c r="I39" s="511">
        <f t="shared" si="23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11396.046974223234</v>
      </c>
      <c r="E40" s="522">
        <f>IF(+I14&lt;F39,I14,D40)</f>
        <v>552.75666666666666</v>
      </c>
      <c r="F40" s="523">
        <f t="shared" si="22"/>
        <v>10843.290307556568</v>
      </c>
      <c r="G40" s="524">
        <f t="shared" si="19"/>
        <v>1803.0977646305305</v>
      </c>
      <c r="H40" s="491">
        <f t="shared" si="20"/>
        <v>1803.0977646305305</v>
      </c>
      <c r="I40" s="511">
        <f t="shared" si="23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10843.290307556568</v>
      </c>
      <c r="E41" s="522">
        <f>IF(+I14&lt;F40,I14,D41)</f>
        <v>552.75666666666666</v>
      </c>
      <c r="F41" s="523">
        <f t="shared" si="22"/>
        <v>10290.533640889902</v>
      </c>
      <c r="G41" s="524">
        <f t="shared" si="19"/>
        <v>1740.9435404511012</v>
      </c>
      <c r="H41" s="491">
        <f t="shared" si="20"/>
        <v>1740.9435404511012</v>
      </c>
      <c r="I41" s="511">
        <f t="shared" si="23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10290.533640889902</v>
      </c>
      <c r="E42" s="522">
        <f>IF(+I14&lt;F41,I14,D42)</f>
        <v>552.75666666666666</v>
      </c>
      <c r="F42" s="523">
        <f t="shared" si="22"/>
        <v>9737.7769742232358</v>
      </c>
      <c r="G42" s="524">
        <f t="shared" si="19"/>
        <v>1678.7893162716712</v>
      </c>
      <c r="H42" s="491">
        <f t="shared" si="20"/>
        <v>1678.7893162716712</v>
      </c>
      <c r="I42" s="511">
        <f t="shared" si="23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9737.7769742232358</v>
      </c>
      <c r="E43" s="522">
        <f>IF(+I14&lt;F42,I14,D43)</f>
        <v>552.75666666666666</v>
      </c>
      <c r="F43" s="523">
        <f t="shared" si="22"/>
        <v>9185.0203075565696</v>
      </c>
      <c r="G43" s="524">
        <f t="shared" si="19"/>
        <v>1616.6350920922418</v>
      </c>
      <c r="H43" s="491">
        <f t="shared" si="20"/>
        <v>1616.6350920922418</v>
      </c>
      <c r="I43" s="511">
        <f t="shared" si="23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9185.0203075565696</v>
      </c>
      <c r="E44" s="522">
        <f>IF(+I14&lt;F43,I14,D44)</f>
        <v>552.75666666666666</v>
      </c>
      <c r="F44" s="523">
        <f t="shared" si="22"/>
        <v>8632.2636408899034</v>
      </c>
      <c r="G44" s="524">
        <f t="shared" si="19"/>
        <v>1554.4808679128118</v>
      </c>
      <c r="H44" s="491">
        <f t="shared" si="20"/>
        <v>1554.4808679128118</v>
      </c>
      <c r="I44" s="511">
        <f t="shared" si="23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8632.2636408899034</v>
      </c>
      <c r="E45" s="522">
        <f>IF(+I14&lt;F44,I14,D45)</f>
        <v>552.75666666666666</v>
      </c>
      <c r="F45" s="523">
        <f t="shared" si="22"/>
        <v>8079.5069742232372</v>
      </c>
      <c r="G45" s="524">
        <f t="shared" si="19"/>
        <v>1492.3266437333823</v>
      </c>
      <c r="H45" s="491">
        <f t="shared" si="20"/>
        <v>1492.3266437333823</v>
      </c>
      <c r="I45" s="511">
        <f t="shared" si="23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8079.5069742232372</v>
      </c>
      <c r="E46" s="522">
        <f>IF(+I14&lt;F45,I14,D46)</f>
        <v>552.75666666666666</v>
      </c>
      <c r="F46" s="523">
        <f t="shared" si="22"/>
        <v>7526.750307556571</v>
      </c>
      <c r="G46" s="524">
        <f t="shared" si="19"/>
        <v>1430.1724195539527</v>
      </c>
      <c r="H46" s="491">
        <f t="shared" si="20"/>
        <v>1430.1724195539527</v>
      </c>
      <c r="I46" s="511">
        <f t="shared" si="23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7526.750307556571</v>
      </c>
      <c r="E47" s="522">
        <f>IF(+I14&lt;F46,I14,D47)</f>
        <v>552.75666666666666</v>
      </c>
      <c r="F47" s="523">
        <f t="shared" si="22"/>
        <v>6973.9936408899048</v>
      </c>
      <c r="G47" s="524">
        <f t="shared" si="19"/>
        <v>1368.018195374523</v>
      </c>
      <c r="H47" s="491">
        <f t="shared" si="20"/>
        <v>1368.018195374523</v>
      </c>
      <c r="I47" s="511">
        <f t="shared" si="23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6973.9936408899048</v>
      </c>
      <c r="E48" s="522">
        <f>IF(+I14&lt;F47,I14,D48)</f>
        <v>552.75666666666666</v>
      </c>
      <c r="F48" s="523">
        <f t="shared" si="22"/>
        <v>6421.2369742232386</v>
      </c>
      <c r="G48" s="524">
        <f t="shared" si="19"/>
        <v>1305.8639711950932</v>
      </c>
      <c r="H48" s="491">
        <f t="shared" si="20"/>
        <v>1305.8639711950932</v>
      </c>
      <c r="I48" s="511">
        <f t="shared" si="23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6421.2369742232386</v>
      </c>
      <c r="E49" s="522">
        <f>IF(+I14&lt;F48,I14,D49)</f>
        <v>552.75666666666666</v>
      </c>
      <c r="F49" s="523">
        <f t="shared" si="22"/>
        <v>5868.4803075565724</v>
      </c>
      <c r="G49" s="524">
        <f t="shared" si="19"/>
        <v>1243.7097470156637</v>
      </c>
      <c r="H49" s="491">
        <f t="shared" si="20"/>
        <v>1243.7097470156637</v>
      </c>
      <c r="I49" s="511">
        <f t="shared" si="23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5868.4803075565724</v>
      </c>
      <c r="E50" s="522">
        <f>IF(+I14&lt;F49,I14,D50)</f>
        <v>552.75666666666666</v>
      </c>
      <c r="F50" s="523">
        <f t="shared" si="22"/>
        <v>5315.7236408899062</v>
      </c>
      <c r="G50" s="524">
        <f t="shared" si="19"/>
        <v>1181.5555228362339</v>
      </c>
      <c r="H50" s="491">
        <f t="shared" si="20"/>
        <v>1181.5555228362339</v>
      </c>
      <c r="I50" s="511">
        <f t="shared" si="23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5315.7236408899062</v>
      </c>
      <c r="E51" s="522">
        <f>IF(+I14&lt;F50,I14,D51)</f>
        <v>552.75666666666666</v>
      </c>
      <c r="F51" s="523">
        <f t="shared" si="22"/>
        <v>4762.96697422324</v>
      </c>
      <c r="G51" s="524">
        <f t="shared" si="19"/>
        <v>1119.4012986568041</v>
      </c>
      <c r="H51" s="491">
        <f t="shared" si="20"/>
        <v>1119.4012986568041</v>
      </c>
      <c r="I51" s="511">
        <f t="shared" si="23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4762.96697422324</v>
      </c>
      <c r="E52" s="522">
        <f>IF(+I14&lt;F51,I14,D52)</f>
        <v>552.75666666666666</v>
      </c>
      <c r="F52" s="523">
        <f t="shared" si="22"/>
        <v>4210.2103075565738</v>
      </c>
      <c r="G52" s="524">
        <f t="shared" si="19"/>
        <v>1057.2470744773746</v>
      </c>
      <c r="H52" s="491">
        <f t="shared" si="20"/>
        <v>1057.2470744773746</v>
      </c>
      <c r="I52" s="511">
        <f t="shared" si="23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4210.2103075565738</v>
      </c>
      <c r="E53" s="522">
        <f>IF(+I14&lt;F52,I14,D53)</f>
        <v>552.75666666666666</v>
      </c>
      <c r="F53" s="523">
        <f t="shared" si="22"/>
        <v>3657.4536408899071</v>
      </c>
      <c r="G53" s="524">
        <f t="shared" si="19"/>
        <v>995.09285029794489</v>
      </c>
      <c r="H53" s="491">
        <f t="shared" si="20"/>
        <v>995.09285029794489</v>
      </c>
      <c r="I53" s="511">
        <f t="shared" si="23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3657.4536408899071</v>
      </c>
      <c r="E54" s="522">
        <f>IF(+I14&lt;F53,I14,D54)</f>
        <v>552.75666666666666</v>
      </c>
      <c r="F54" s="523">
        <f t="shared" si="22"/>
        <v>3104.6969742232404</v>
      </c>
      <c r="G54" s="524">
        <f t="shared" si="19"/>
        <v>932.93862611851512</v>
      </c>
      <c r="H54" s="491">
        <f t="shared" si="20"/>
        <v>932.93862611851512</v>
      </c>
      <c r="I54" s="511">
        <f t="shared" si="23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3104.6969742232404</v>
      </c>
      <c r="E55" s="522">
        <f>IF(+I14&lt;F54,I14,D55)</f>
        <v>552.75666666666666</v>
      </c>
      <c r="F55" s="523">
        <f t="shared" si="22"/>
        <v>2551.9403075565738</v>
      </c>
      <c r="G55" s="524">
        <f t="shared" ref="G55:G72" si="24">+I$12*((D55+F55)/2)+E55</f>
        <v>870.78440193908546</v>
      </c>
      <c r="H55" s="491">
        <f t="shared" ref="H55:H72" si="25">+I$13*((D55+F55)/2)+E55</f>
        <v>870.78440193908546</v>
      </c>
      <c r="I55" s="511">
        <f t="shared" si="23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2551.9403075565738</v>
      </c>
      <c r="E56" s="522">
        <f>IF(+I14&lt;F55,I14,D56)</f>
        <v>552.75666666666666</v>
      </c>
      <c r="F56" s="523">
        <f t="shared" si="22"/>
        <v>1999.1836408899071</v>
      </c>
      <c r="G56" s="524">
        <f t="shared" si="24"/>
        <v>808.63017775965568</v>
      </c>
      <c r="H56" s="491">
        <f t="shared" si="25"/>
        <v>808.63017775965568</v>
      </c>
      <c r="I56" s="511">
        <f t="shared" si="23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1999.1836408899071</v>
      </c>
      <c r="E57" s="522">
        <f>IF(+I14&lt;F56,I14,D57)</f>
        <v>552.75666666666666</v>
      </c>
      <c r="F57" s="523">
        <f t="shared" si="22"/>
        <v>1446.4269742232404</v>
      </c>
      <c r="G57" s="524">
        <f t="shared" si="24"/>
        <v>746.47595358022591</v>
      </c>
      <c r="H57" s="491">
        <f t="shared" si="25"/>
        <v>746.47595358022591</v>
      </c>
      <c r="I57" s="511">
        <f t="shared" si="23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1446.4269742232404</v>
      </c>
      <c r="E58" s="522">
        <f>IF(+I14&lt;F57,I14,D58)</f>
        <v>552.75666666666666</v>
      </c>
      <c r="F58" s="523">
        <f t="shared" si="22"/>
        <v>893.67030755657379</v>
      </c>
      <c r="G58" s="524">
        <f t="shared" si="24"/>
        <v>684.32172940079624</v>
      </c>
      <c r="H58" s="491">
        <f t="shared" si="25"/>
        <v>684.32172940079624</v>
      </c>
      <c r="I58" s="511">
        <f t="shared" si="23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893.67030755657379</v>
      </c>
      <c r="E59" s="522">
        <f>IF(+I14&lt;F58,I14,D59)</f>
        <v>552.75666666666666</v>
      </c>
      <c r="F59" s="523">
        <f t="shared" si="22"/>
        <v>340.91364088990713</v>
      </c>
      <c r="G59" s="524">
        <f t="shared" si="24"/>
        <v>622.16750522136647</v>
      </c>
      <c r="H59" s="491">
        <f t="shared" si="25"/>
        <v>622.16750522136647</v>
      </c>
      <c r="I59" s="511">
        <f t="shared" si="23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340.91364088990713</v>
      </c>
      <c r="E60" s="522">
        <f>IF(+I14&lt;F59,I14,D60)</f>
        <v>340.91364088990713</v>
      </c>
      <c r="F60" s="523">
        <f t="shared" si="22"/>
        <v>0</v>
      </c>
      <c r="G60" s="524">
        <f t="shared" si="24"/>
        <v>360.08050412239965</v>
      </c>
      <c r="H60" s="491">
        <f t="shared" si="25"/>
        <v>360.08050412239965</v>
      </c>
      <c r="I60" s="511">
        <f t="shared" si="23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4"/>
        <v>0</v>
      </c>
      <c r="H61" s="491">
        <f t="shared" si="25"/>
        <v>0</v>
      </c>
      <c r="I61" s="511">
        <f t="shared" si="23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4"/>
        <v>0</v>
      </c>
      <c r="H62" s="491">
        <f t="shared" si="25"/>
        <v>0</v>
      </c>
      <c r="I62" s="511">
        <f t="shared" si="23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4"/>
        <v>0</v>
      </c>
      <c r="H63" s="491">
        <f t="shared" si="25"/>
        <v>0</v>
      </c>
      <c r="I63" s="511">
        <f t="shared" si="23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4"/>
        <v>0</v>
      </c>
      <c r="H64" s="491">
        <f t="shared" si="25"/>
        <v>0</v>
      </c>
      <c r="I64" s="511">
        <f t="shared" si="23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4"/>
        <v>0</v>
      </c>
      <c r="H65" s="491">
        <f t="shared" si="25"/>
        <v>0</v>
      </c>
      <c r="I65" s="511">
        <f t="shared" si="23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4"/>
        <v>0</v>
      </c>
      <c r="H66" s="491">
        <f t="shared" si="25"/>
        <v>0</v>
      </c>
      <c r="I66" s="511">
        <f t="shared" si="23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4"/>
        <v>0</v>
      </c>
      <c r="H67" s="491">
        <f t="shared" si="25"/>
        <v>0</v>
      </c>
      <c r="I67" s="511">
        <f t="shared" si="23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4"/>
        <v>0</v>
      </c>
      <c r="H68" s="491">
        <f t="shared" si="25"/>
        <v>0</v>
      </c>
      <c r="I68" s="511">
        <f t="shared" si="23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4"/>
        <v>0</v>
      </c>
      <c r="H69" s="491">
        <f t="shared" si="25"/>
        <v>0</v>
      </c>
      <c r="I69" s="511">
        <f t="shared" si="23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4"/>
        <v>0</v>
      </c>
      <c r="H70" s="491">
        <f t="shared" si="25"/>
        <v>0</v>
      </c>
      <c r="I70" s="511">
        <f t="shared" si="23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4"/>
        <v>0</v>
      </c>
      <c r="H71" s="491">
        <f t="shared" si="25"/>
        <v>0</v>
      </c>
      <c r="I71" s="511">
        <f t="shared" si="23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4"/>
        <v>0</v>
      </c>
      <c r="H72" s="471">
        <f t="shared" si="25"/>
        <v>0</v>
      </c>
      <c r="I72" s="531">
        <f t="shared" si="23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23215.780000000017</v>
      </c>
      <c r="F73" s="375"/>
      <c r="G73" s="375">
        <f>SUM(G17:G72)</f>
        <v>86214.611703770468</v>
      </c>
      <c r="H73" s="375">
        <f>SUM(H17:H72)</f>
        <v>86214.611703770468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2655.7484318113256</v>
      </c>
      <c r="N87" s="546">
        <f>IF(J92&lt;D11,0,VLOOKUP(J92,C17:O72,11))</f>
        <v>2655.7484318113256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2753.6145606123782</v>
      </c>
      <c r="N88" s="550">
        <f>IF(J92&lt;D11,0,VLOOKUP(J92,C99:P154,7))</f>
        <v>2753.6145606123782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97.866128801052582</v>
      </c>
      <c r="N89" s="555">
        <f>+N88-N87</f>
        <v>97.866128801052582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23215.78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527.63136363636363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6">IF(L99&lt;&gt;0,+H99-L99,0)</f>
        <v>0</v>
      </c>
      <c r="N99" s="512"/>
      <c r="O99" s="513">
        <f t="shared" ref="O99:O130" si="27">IF(N99&lt;&gt;0,+I99-N99,0)</f>
        <v>0</v>
      </c>
      <c r="P99" s="513">
        <f t="shared" ref="P99:P130" si="28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6"/>
        <v>0</v>
      </c>
      <c r="N100" s="518"/>
      <c r="O100" s="514">
        <f t="shared" si="27"/>
        <v>0</v>
      </c>
      <c r="P100" s="514">
        <f t="shared" si="28"/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6"/>
        <v>0</v>
      </c>
      <c r="N101" s="518"/>
      <c r="O101" s="514">
        <f t="shared" si="27"/>
        <v>0</v>
      </c>
      <c r="P101" s="514">
        <f t="shared" si="28"/>
        <v>0</v>
      </c>
    </row>
    <row r="102" spans="1:16" ht="12.5">
      <c r="B102" s="195" t="str">
        <f t="shared" si="29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6"/>
        <v>0</v>
      </c>
      <c r="N102" s="518"/>
      <c r="O102" s="514">
        <f t="shared" si="27"/>
        <v>0</v>
      </c>
      <c r="P102" s="514">
        <f t="shared" si="28"/>
        <v>0</v>
      </c>
    </row>
    <row r="103" spans="1:16" ht="12.5">
      <c r="B103" s="195" t="str">
        <f t="shared" si="29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8" si="30">+H103</f>
        <v>3305.8778604517456</v>
      </c>
      <c r="M103" s="514">
        <f t="shared" si="26"/>
        <v>0</v>
      </c>
      <c r="N103" s="518">
        <f t="shared" ref="N103:N108" si="31">+I103</f>
        <v>3305.8778604517456</v>
      </c>
      <c r="O103" s="514">
        <f t="shared" si="27"/>
        <v>0</v>
      </c>
      <c r="P103" s="514">
        <f t="shared" si="28"/>
        <v>0</v>
      </c>
    </row>
    <row r="104" spans="1:16" ht="12.5">
      <c r="B104" s="195" t="str">
        <f t="shared" si="29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30"/>
        <v>3388.0256404381366</v>
      </c>
      <c r="M104" s="514">
        <f t="shared" ref="M104:M109" si="32">IF(L104&lt;&gt;0,+H104-L104,0)</f>
        <v>0</v>
      </c>
      <c r="N104" s="518">
        <f t="shared" si="31"/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9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33">+I105-H105</f>
        <v>0</v>
      </c>
      <c r="K105" s="514"/>
      <c r="L105" s="518">
        <f t="shared" si="30"/>
        <v>3211.6058800285246</v>
      </c>
      <c r="M105" s="514">
        <f t="shared" si="32"/>
        <v>0</v>
      </c>
      <c r="N105" s="518">
        <f t="shared" si="31"/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9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33"/>
        <v>0</v>
      </c>
      <c r="K106" s="514"/>
      <c r="L106" s="518">
        <f t="shared" si="30"/>
        <v>2805.9275766929632</v>
      </c>
      <c r="M106" s="514">
        <f t="shared" si="32"/>
        <v>0</v>
      </c>
      <c r="N106" s="518">
        <f t="shared" si="31"/>
        <v>2805.9275766929632</v>
      </c>
      <c r="O106" s="514">
        <f>IF(N106&lt;&gt;0,+I106-N106,0)</f>
        <v>0</v>
      </c>
      <c r="P106" s="514">
        <f t="shared" si="28"/>
        <v>0</v>
      </c>
    </row>
    <row r="107" spans="1:16" ht="12.5">
      <c r="B107" s="195" t="str">
        <f t="shared" si="29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33"/>
        <v>0</v>
      </c>
      <c r="K107" s="514"/>
      <c r="L107" s="518">
        <f t="shared" si="30"/>
        <v>2765.2301822595773</v>
      </c>
      <c r="M107" s="514">
        <f t="shared" si="32"/>
        <v>0</v>
      </c>
      <c r="N107" s="518">
        <f t="shared" si="31"/>
        <v>2765.2301822595773</v>
      </c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9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33"/>
        <v>0</v>
      </c>
      <c r="K108" s="514"/>
      <c r="L108" s="518">
        <f t="shared" si="30"/>
        <v>2707.4382443870068</v>
      </c>
      <c r="M108" s="514">
        <f t="shared" si="32"/>
        <v>0</v>
      </c>
      <c r="N108" s="518">
        <f t="shared" si="31"/>
        <v>2707.4382443870068</v>
      </c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9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33"/>
        <v>0</v>
      </c>
      <c r="K109" s="514"/>
      <c r="L109" s="518">
        <f t="shared" ref="L109" si="34">+H109</f>
        <v>2672.3207251624854</v>
      </c>
      <c r="M109" s="514">
        <f t="shared" si="32"/>
        <v>0</v>
      </c>
      <c r="N109" s="518">
        <f t="shared" ref="N109" si="35">+I109</f>
        <v>2672.3207251624854</v>
      </c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9"/>
        <v/>
      </c>
      <c r="C110" s="507">
        <f>IF(D93="","-",+C109+1)</f>
        <v>2021</v>
      </c>
      <c r="D110" s="629">
        <v>19426.912786698656</v>
      </c>
      <c r="E110" s="630">
        <v>566.2439024390244</v>
      </c>
      <c r="F110" s="631">
        <v>18860.66888425963</v>
      </c>
      <c r="G110" s="631">
        <v>19143.790835479143</v>
      </c>
      <c r="H110" s="633">
        <v>2739.3365089519757</v>
      </c>
      <c r="I110" s="634">
        <v>2739.3365089519757</v>
      </c>
      <c r="J110" s="514">
        <f t="shared" si="33"/>
        <v>0</v>
      </c>
      <c r="K110" s="514"/>
      <c r="L110" s="518">
        <f t="shared" ref="L110" si="36">+H110</f>
        <v>2739.3365089519757</v>
      </c>
      <c r="M110" s="514">
        <f t="shared" ref="M110" si="37">IF(L110&lt;&gt;0,+H110-L110,0)</f>
        <v>0</v>
      </c>
      <c r="N110" s="518">
        <f t="shared" ref="N110" si="38">+I110</f>
        <v>2739.3365089519757</v>
      </c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9"/>
        <v/>
      </c>
      <c r="C111" s="507">
        <f>IF(D93="","-",+C110+1)</f>
        <v>2022</v>
      </c>
      <c r="D111" s="629">
        <v>18860.66888425963</v>
      </c>
      <c r="E111" s="630">
        <v>552.76190476190482</v>
      </c>
      <c r="F111" s="631">
        <v>18307.906979497726</v>
      </c>
      <c r="G111" s="631">
        <v>18584.28793187868</v>
      </c>
      <c r="H111" s="633">
        <v>2735.6322797194844</v>
      </c>
      <c r="I111" s="634">
        <v>2735.6322797194844</v>
      </c>
      <c r="J111" s="514">
        <f t="shared" si="33"/>
        <v>0</v>
      </c>
      <c r="K111" s="514"/>
      <c r="L111" s="518">
        <f t="shared" ref="L111" si="39">+H111</f>
        <v>2735.6322797194844</v>
      </c>
      <c r="M111" s="514">
        <f t="shared" ref="M111" si="40">IF(L111&lt;&gt;0,+H111-L111,0)</f>
        <v>0</v>
      </c>
      <c r="N111" s="518">
        <f t="shared" ref="N111" si="41">+I111</f>
        <v>2735.6322797194844</v>
      </c>
      <c r="O111" s="514">
        <f t="shared" ref="O111" si="42">IF(N111&lt;&gt;0,+I111-N111,0)</f>
        <v>0</v>
      </c>
      <c r="P111" s="514">
        <f t="shared" ref="P111" si="43">+O111-M111</f>
        <v>0</v>
      </c>
    </row>
    <row r="112" spans="1:16" ht="12.5">
      <c r="B112" s="195" t="str">
        <f t="shared" si="29"/>
        <v>IU</v>
      </c>
      <c r="C112" s="507">
        <f>IF(D93="","-",+C111+1)</f>
        <v>2023</v>
      </c>
      <c r="D112" s="374">
        <f>IF(F111+SUM(E$99:E111)=D$92,F111,D$92-SUM(E$99:E111))</f>
        <v>18307.686979497728</v>
      </c>
      <c r="E112" s="522">
        <f t="shared" ref="E112:E154" si="44">IF(+$J$96&lt;F111,$J$96,D112)</f>
        <v>527.63136363636363</v>
      </c>
      <c r="F112" s="523">
        <f t="shared" ref="F112:F154" si="45">+D112-E112</f>
        <v>17780.055615861365</v>
      </c>
      <c r="G112" s="523">
        <f t="shared" ref="G112:G154" si="46">+(F112+D112)/2</f>
        <v>18043.871297679547</v>
      </c>
      <c r="H112" s="526">
        <f t="shared" ref="H112:H154" si="47">+J$94*G112+E112</f>
        <v>2753.6145606123782</v>
      </c>
      <c r="I112" s="577">
        <f t="shared" ref="I112:I154" si="48">+J$95*G112+E112</f>
        <v>2753.6145606123782</v>
      </c>
      <c r="J112" s="514">
        <f t="shared" si="33"/>
        <v>0</v>
      </c>
      <c r="K112" s="514"/>
      <c r="L112" s="525"/>
      <c r="M112" s="514">
        <f t="shared" si="26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9"/>
        <v/>
      </c>
      <c r="C113" s="507">
        <f>IF(D93="","-",+C112+1)</f>
        <v>2024</v>
      </c>
      <c r="D113" s="374">
        <f>IF(F112+SUM(E$99:E112)=D$92,F112,D$92-SUM(E$99:E112))</f>
        <v>17780.055615861365</v>
      </c>
      <c r="E113" s="522">
        <f t="shared" si="44"/>
        <v>527.63136363636363</v>
      </c>
      <c r="F113" s="523">
        <f t="shared" si="45"/>
        <v>17252.424252225002</v>
      </c>
      <c r="G113" s="523">
        <f t="shared" si="46"/>
        <v>17516.239934043184</v>
      </c>
      <c r="H113" s="526">
        <f t="shared" si="47"/>
        <v>2688.5232877765366</v>
      </c>
      <c r="I113" s="577">
        <f t="shared" si="48"/>
        <v>2688.5232877765366</v>
      </c>
      <c r="J113" s="514">
        <f t="shared" si="33"/>
        <v>0</v>
      </c>
      <c r="K113" s="514"/>
      <c r="L113" s="525"/>
      <c r="M113" s="514">
        <f t="shared" si="26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9"/>
        <v/>
      </c>
      <c r="C114" s="507">
        <f>IF(D93="","-",+C113+1)</f>
        <v>2025</v>
      </c>
      <c r="D114" s="374">
        <f>IF(F113+SUM(E$99:E113)=D$92,F113,D$92-SUM(E$99:E113))</f>
        <v>17252.424252225002</v>
      </c>
      <c r="E114" s="522">
        <f t="shared" si="44"/>
        <v>527.63136363636363</v>
      </c>
      <c r="F114" s="523">
        <f t="shared" si="45"/>
        <v>16724.792888588639</v>
      </c>
      <c r="G114" s="523">
        <f t="shared" si="46"/>
        <v>16988.608570406821</v>
      </c>
      <c r="H114" s="526">
        <f t="shared" si="47"/>
        <v>2623.432014940694</v>
      </c>
      <c r="I114" s="577">
        <f t="shared" si="48"/>
        <v>2623.432014940694</v>
      </c>
      <c r="J114" s="514">
        <f t="shared" si="33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9"/>
        <v/>
      </c>
      <c r="C115" s="507">
        <f>IF(D93="","-",+C114+1)</f>
        <v>2026</v>
      </c>
      <c r="D115" s="374">
        <f>IF(F114+SUM(E$99:E114)=D$92,F114,D$92-SUM(E$99:E114))</f>
        <v>16724.792888588639</v>
      </c>
      <c r="E115" s="522">
        <f t="shared" si="44"/>
        <v>527.63136363636363</v>
      </c>
      <c r="F115" s="523">
        <f t="shared" si="45"/>
        <v>16197.161524952277</v>
      </c>
      <c r="G115" s="523">
        <f t="shared" si="46"/>
        <v>16460.977206770458</v>
      </c>
      <c r="H115" s="526">
        <f t="shared" si="47"/>
        <v>2558.3407421048514</v>
      </c>
      <c r="I115" s="577">
        <f t="shared" si="48"/>
        <v>2558.3407421048514</v>
      </c>
      <c r="J115" s="514">
        <f t="shared" si="33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9"/>
        <v/>
      </c>
      <c r="C116" s="507">
        <f>IF(D93="","-",+C115+1)</f>
        <v>2027</v>
      </c>
      <c r="D116" s="374">
        <f>IF(F115+SUM(E$99:E115)=D$92,F115,D$92-SUM(E$99:E115))</f>
        <v>16197.161524952277</v>
      </c>
      <c r="E116" s="522">
        <f t="shared" si="44"/>
        <v>527.63136363636363</v>
      </c>
      <c r="F116" s="523">
        <f t="shared" si="45"/>
        <v>15669.530161315914</v>
      </c>
      <c r="G116" s="523">
        <f t="shared" si="46"/>
        <v>15933.345843134095</v>
      </c>
      <c r="H116" s="526">
        <f t="shared" si="47"/>
        <v>2493.2494692690088</v>
      </c>
      <c r="I116" s="577">
        <f t="shared" si="48"/>
        <v>2493.2494692690088</v>
      </c>
      <c r="J116" s="514">
        <f t="shared" si="33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9"/>
        <v/>
      </c>
      <c r="C117" s="507">
        <f>IF(D93="","-",+C116+1)</f>
        <v>2028</v>
      </c>
      <c r="D117" s="374">
        <f>IF(F116+SUM(E$99:E116)=D$92,F116,D$92-SUM(E$99:E116))</f>
        <v>15669.530161315914</v>
      </c>
      <c r="E117" s="522">
        <f t="shared" si="44"/>
        <v>527.63136363636363</v>
      </c>
      <c r="F117" s="523">
        <f t="shared" si="45"/>
        <v>15141.898797679551</v>
      </c>
      <c r="G117" s="523">
        <f t="shared" si="46"/>
        <v>15405.714479497732</v>
      </c>
      <c r="H117" s="526">
        <f t="shared" si="47"/>
        <v>2428.1581964331663</v>
      </c>
      <c r="I117" s="577">
        <f t="shared" si="48"/>
        <v>2428.1581964331663</v>
      </c>
      <c r="J117" s="514">
        <f t="shared" si="33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9"/>
        <v/>
      </c>
      <c r="C118" s="507">
        <f>IF(D93="","-",+C117+1)</f>
        <v>2029</v>
      </c>
      <c r="D118" s="374">
        <f>IF(F117+SUM(E$99:E117)=D$92,F117,D$92-SUM(E$99:E117))</f>
        <v>15141.898797679551</v>
      </c>
      <c r="E118" s="522">
        <f t="shared" si="44"/>
        <v>527.63136363636363</v>
      </c>
      <c r="F118" s="523">
        <f t="shared" si="45"/>
        <v>14614.267434043188</v>
      </c>
      <c r="G118" s="523">
        <f t="shared" si="46"/>
        <v>14878.083115861369</v>
      </c>
      <c r="H118" s="526">
        <f t="shared" si="47"/>
        <v>2363.0669235973237</v>
      </c>
      <c r="I118" s="577">
        <f t="shared" si="48"/>
        <v>2363.0669235973237</v>
      </c>
      <c r="J118" s="514">
        <f t="shared" si="33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9"/>
        <v/>
      </c>
      <c r="C119" s="507">
        <f>IF(D93="","-",+C118+1)</f>
        <v>2030</v>
      </c>
      <c r="D119" s="374">
        <f>IF(F118+SUM(E$99:E118)=D$92,F118,D$92-SUM(E$99:E118))</f>
        <v>14614.267434043188</v>
      </c>
      <c r="E119" s="522">
        <f t="shared" si="44"/>
        <v>527.63136363636363</v>
      </c>
      <c r="F119" s="523">
        <f t="shared" si="45"/>
        <v>14086.636070406825</v>
      </c>
      <c r="G119" s="523">
        <f t="shared" si="46"/>
        <v>14350.451752225006</v>
      </c>
      <c r="H119" s="526">
        <f t="shared" si="47"/>
        <v>2297.9756507614816</v>
      </c>
      <c r="I119" s="577">
        <f t="shared" si="48"/>
        <v>2297.9756507614816</v>
      </c>
      <c r="J119" s="514">
        <f t="shared" si="33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9"/>
        <v/>
      </c>
      <c r="C120" s="507">
        <f>IF(D93="","-",+C119+1)</f>
        <v>2031</v>
      </c>
      <c r="D120" s="374">
        <f>IF(F119+SUM(E$99:E119)=D$92,F119,D$92-SUM(E$99:E119))</f>
        <v>14086.636070406825</v>
      </c>
      <c r="E120" s="522">
        <f t="shared" si="44"/>
        <v>527.63136363636363</v>
      </c>
      <c r="F120" s="523">
        <f t="shared" si="45"/>
        <v>13559.004706770462</v>
      </c>
      <c r="G120" s="523">
        <f t="shared" si="46"/>
        <v>13822.820388588643</v>
      </c>
      <c r="H120" s="526">
        <f t="shared" si="47"/>
        <v>2232.8843779256395</v>
      </c>
      <c r="I120" s="577">
        <f t="shared" si="48"/>
        <v>2232.8843779256395</v>
      </c>
      <c r="J120" s="514">
        <f t="shared" si="33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9"/>
        <v/>
      </c>
      <c r="C121" s="507">
        <f>IF(D93="","-",+C120+1)</f>
        <v>2032</v>
      </c>
      <c r="D121" s="374">
        <f>IF(F120+SUM(E$99:E120)=D$92,F120,D$92-SUM(E$99:E120))</f>
        <v>13559.004706770462</v>
      </c>
      <c r="E121" s="522">
        <f t="shared" si="44"/>
        <v>527.63136363636363</v>
      </c>
      <c r="F121" s="523">
        <f t="shared" si="45"/>
        <v>13031.373343134099</v>
      </c>
      <c r="G121" s="523">
        <f t="shared" si="46"/>
        <v>13295.18902495228</v>
      </c>
      <c r="H121" s="526">
        <f t="shared" si="47"/>
        <v>2167.7931050897969</v>
      </c>
      <c r="I121" s="577">
        <f t="shared" si="48"/>
        <v>2167.7931050897969</v>
      </c>
      <c r="J121" s="514">
        <f t="shared" si="33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9"/>
        <v/>
      </c>
      <c r="C122" s="507">
        <f>IF(D93="","-",+C121+1)</f>
        <v>2033</v>
      </c>
      <c r="D122" s="374">
        <f>IF(F121+SUM(E$99:E121)=D$92,F121,D$92-SUM(E$99:E121))</f>
        <v>13031.373343134099</v>
      </c>
      <c r="E122" s="522">
        <f t="shared" si="44"/>
        <v>527.63136363636363</v>
      </c>
      <c r="F122" s="523">
        <f t="shared" si="45"/>
        <v>12503.741979497736</v>
      </c>
      <c r="G122" s="523">
        <f t="shared" si="46"/>
        <v>12767.557661315917</v>
      </c>
      <c r="H122" s="526">
        <f t="shared" si="47"/>
        <v>2102.7018322539543</v>
      </c>
      <c r="I122" s="577">
        <f t="shared" si="48"/>
        <v>2102.7018322539543</v>
      </c>
      <c r="J122" s="514">
        <f t="shared" si="33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9"/>
        <v/>
      </c>
      <c r="C123" s="507">
        <f>IF(D93="","-",+C122+1)</f>
        <v>2034</v>
      </c>
      <c r="D123" s="374">
        <f>IF(F122+SUM(E$99:E122)=D$92,F122,D$92-SUM(E$99:E122))</f>
        <v>12503.741979497736</v>
      </c>
      <c r="E123" s="522">
        <f t="shared" si="44"/>
        <v>527.63136363636363</v>
      </c>
      <c r="F123" s="523">
        <f t="shared" si="45"/>
        <v>11976.110615861373</v>
      </c>
      <c r="G123" s="523">
        <f t="shared" si="46"/>
        <v>12239.926297679554</v>
      </c>
      <c r="H123" s="526">
        <f t="shared" si="47"/>
        <v>2037.610559418112</v>
      </c>
      <c r="I123" s="577">
        <f t="shared" si="48"/>
        <v>2037.610559418112</v>
      </c>
      <c r="J123" s="514">
        <f t="shared" si="33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9"/>
        <v/>
      </c>
      <c r="C124" s="507">
        <f>IF(D93="","-",+C123+1)</f>
        <v>2035</v>
      </c>
      <c r="D124" s="374">
        <f>IF(F123+SUM(E$99:E123)=D$92,F123,D$92-SUM(E$99:E123))</f>
        <v>11976.110615861373</v>
      </c>
      <c r="E124" s="522">
        <f t="shared" si="44"/>
        <v>527.63136363636363</v>
      </c>
      <c r="F124" s="523">
        <f t="shared" si="45"/>
        <v>11448.47925222501</v>
      </c>
      <c r="G124" s="523">
        <f t="shared" si="46"/>
        <v>11712.294934043191</v>
      </c>
      <c r="H124" s="526">
        <f t="shared" si="47"/>
        <v>1972.5192865822694</v>
      </c>
      <c r="I124" s="577">
        <f t="shared" si="48"/>
        <v>1972.5192865822694</v>
      </c>
      <c r="J124" s="514">
        <f t="shared" si="33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9"/>
        <v/>
      </c>
      <c r="C125" s="507">
        <f>IF(D93="","-",+C124+1)</f>
        <v>2036</v>
      </c>
      <c r="D125" s="374">
        <f>IF(F124+SUM(E$99:E124)=D$92,F124,D$92-SUM(E$99:E124))</f>
        <v>11448.47925222501</v>
      </c>
      <c r="E125" s="522">
        <f t="shared" si="44"/>
        <v>527.63136363636363</v>
      </c>
      <c r="F125" s="523">
        <f t="shared" si="45"/>
        <v>10920.847888588647</v>
      </c>
      <c r="G125" s="523">
        <f t="shared" si="46"/>
        <v>11184.663570406829</v>
      </c>
      <c r="H125" s="526">
        <f t="shared" si="47"/>
        <v>1907.428013746427</v>
      </c>
      <c r="I125" s="577">
        <f t="shared" si="48"/>
        <v>1907.428013746427</v>
      </c>
      <c r="J125" s="514">
        <f t="shared" si="33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9"/>
        <v/>
      </c>
      <c r="C126" s="507">
        <f>IF(D93="","-",+C125+1)</f>
        <v>2037</v>
      </c>
      <c r="D126" s="374">
        <f>IF(F125+SUM(E$99:E125)=D$92,F125,D$92-SUM(E$99:E125))</f>
        <v>10920.847888588647</v>
      </c>
      <c r="E126" s="522">
        <f t="shared" si="44"/>
        <v>527.63136363636363</v>
      </c>
      <c r="F126" s="523">
        <f t="shared" si="45"/>
        <v>10393.216524952284</v>
      </c>
      <c r="G126" s="523">
        <f t="shared" si="46"/>
        <v>10657.032206770466</v>
      </c>
      <c r="H126" s="526">
        <f t="shared" si="47"/>
        <v>1842.3367409105847</v>
      </c>
      <c r="I126" s="577">
        <f t="shared" si="48"/>
        <v>1842.3367409105847</v>
      </c>
      <c r="J126" s="514">
        <f t="shared" si="33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9"/>
        <v/>
      </c>
      <c r="C127" s="507">
        <f>IF(D93="","-",+C126+1)</f>
        <v>2038</v>
      </c>
      <c r="D127" s="374">
        <f>IF(F126+SUM(E$99:E126)=D$92,F126,D$92-SUM(E$99:E126))</f>
        <v>10393.216524952284</v>
      </c>
      <c r="E127" s="522">
        <f t="shared" si="44"/>
        <v>527.63136363636363</v>
      </c>
      <c r="F127" s="523">
        <f t="shared" si="45"/>
        <v>9865.5851613159211</v>
      </c>
      <c r="G127" s="523">
        <f t="shared" si="46"/>
        <v>10129.400843134103</v>
      </c>
      <c r="H127" s="526">
        <f t="shared" si="47"/>
        <v>1777.2454680747421</v>
      </c>
      <c r="I127" s="577">
        <f t="shared" si="48"/>
        <v>1777.2454680747421</v>
      </c>
      <c r="J127" s="514">
        <f t="shared" si="33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9"/>
        <v/>
      </c>
      <c r="C128" s="507">
        <f>IF(D93="","-",+C127+1)</f>
        <v>2039</v>
      </c>
      <c r="D128" s="374">
        <f>IF(F127+SUM(E$99:E127)=D$92,F127,D$92-SUM(E$99:E127))</f>
        <v>9865.5851613159211</v>
      </c>
      <c r="E128" s="522">
        <f t="shared" si="44"/>
        <v>527.63136363636363</v>
      </c>
      <c r="F128" s="523">
        <f t="shared" si="45"/>
        <v>9337.9537976795582</v>
      </c>
      <c r="G128" s="523">
        <f t="shared" si="46"/>
        <v>9601.7694794977397</v>
      </c>
      <c r="H128" s="526">
        <f t="shared" si="47"/>
        <v>1712.1541952388998</v>
      </c>
      <c r="I128" s="577">
        <f t="shared" si="48"/>
        <v>1712.1541952388998</v>
      </c>
      <c r="J128" s="514">
        <f t="shared" si="33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9"/>
        <v/>
      </c>
      <c r="C129" s="507">
        <f>IF(D93="","-",+C128+1)</f>
        <v>2040</v>
      </c>
      <c r="D129" s="374">
        <f>IF(F128+SUM(E$99:E128)=D$92,F128,D$92-SUM(E$99:E128))</f>
        <v>9337.9537976795582</v>
      </c>
      <c r="E129" s="522">
        <f t="shared" si="44"/>
        <v>527.63136363636363</v>
      </c>
      <c r="F129" s="523">
        <f t="shared" si="45"/>
        <v>8810.3224340431952</v>
      </c>
      <c r="G129" s="523">
        <f t="shared" si="46"/>
        <v>9074.1381158613767</v>
      </c>
      <c r="H129" s="526">
        <f t="shared" si="47"/>
        <v>1647.0629224030574</v>
      </c>
      <c r="I129" s="577">
        <f t="shared" si="48"/>
        <v>1647.0629224030574</v>
      </c>
      <c r="J129" s="514">
        <f t="shared" si="33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9"/>
        <v/>
      </c>
      <c r="C130" s="507">
        <f>IF(D93="","-",+C129+1)</f>
        <v>2041</v>
      </c>
      <c r="D130" s="374">
        <f>IF(F129+SUM(E$99:E129)=D$92,F129,D$92-SUM(E$99:E129))</f>
        <v>8810.3224340431952</v>
      </c>
      <c r="E130" s="522">
        <f t="shared" si="44"/>
        <v>527.63136363636363</v>
      </c>
      <c r="F130" s="523">
        <f t="shared" si="45"/>
        <v>8282.6910704068323</v>
      </c>
      <c r="G130" s="523">
        <f t="shared" si="46"/>
        <v>8546.5067522250138</v>
      </c>
      <c r="H130" s="526">
        <f t="shared" si="47"/>
        <v>1581.9716495672149</v>
      </c>
      <c r="I130" s="577">
        <f t="shared" si="48"/>
        <v>1581.9716495672149</v>
      </c>
      <c r="J130" s="514">
        <f t="shared" si="33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9"/>
        <v/>
      </c>
      <c r="C131" s="507">
        <f>IF(D93="","-",+C130+1)</f>
        <v>2042</v>
      </c>
      <c r="D131" s="374">
        <f>IF(F130+SUM(E$99:E130)=D$92,F130,D$92-SUM(E$99:E130))</f>
        <v>8282.6910704068323</v>
      </c>
      <c r="E131" s="522">
        <f t="shared" si="44"/>
        <v>527.63136363636363</v>
      </c>
      <c r="F131" s="523">
        <f t="shared" si="45"/>
        <v>7755.0597067704684</v>
      </c>
      <c r="G131" s="523">
        <f t="shared" si="46"/>
        <v>8018.8753885886508</v>
      </c>
      <c r="H131" s="526">
        <f t="shared" si="47"/>
        <v>1516.8803767313725</v>
      </c>
      <c r="I131" s="577">
        <f t="shared" si="48"/>
        <v>1516.8803767313725</v>
      </c>
      <c r="J131" s="514">
        <f t="shared" si="33"/>
        <v>0</v>
      </c>
      <c r="K131" s="514"/>
      <c r="L131" s="525"/>
      <c r="M131" s="514">
        <f t="shared" ref="M131:M154" si="49">IF(L541&lt;&gt;0,+H541-L541,0)</f>
        <v>0</v>
      </c>
      <c r="N131" s="525"/>
      <c r="O131" s="514">
        <f t="shared" ref="O131:O154" si="50">IF(N541&lt;&gt;0,+I541-N541,0)</f>
        <v>0</v>
      </c>
      <c r="P131" s="514">
        <f t="shared" ref="P131:P154" si="51">+O541-M541</f>
        <v>0</v>
      </c>
    </row>
    <row r="132" spans="2:16" ht="12.5">
      <c r="B132" s="195" t="str">
        <f t="shared" si="29"/>
        <v/>
      </c>
      <c r="C132" s="507">
        <f>IF(D93="","-",+C131+1)</f>
        <v>2043</v>
      </c>
      <c r="D132" s="374">
        <f>IF(F131+SUM(E$99:E131)=D$92,F131,D$92-SUM(E$99:E131))</f>
        <v>7755.0597067704684</v>
      </c>
      <c r="E132" s="522">
        <f t="shared" si="44"/>
        <v>527.63136363636363</v>
      </c>
      <c r="F132" s="523">
        <f t="shared" si="45"/>
        <v>7227.4283431341046</v>
      </c>
      <c r="G132" s="523">
        <f t="shared" si="46"/>
        <v>7491.2440249522861</v>
      </c>
      <c r="H132" s="526">
        <f t="shared" si="47"/>
        <v>1451.7891038955299</v>
      </c>
      <c r="I132" s="577">
        <f t="shared" si="48"/>
        <v>1451.7891038955299</v>
      </c>
      <c r="J132" s="514">
        <f t="shared" si="33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</row>
    <row r="133" spans="2:16" ht="12.5">
      <c r="B133" s="195" t="str">
        <f t="shared" si="29"/>
        <v/>
      </c>
      <c r="C133" s="507">
        <f>IF(D93="","-",+C132+1)</f>
        <v>2044</v>
      </c>
      <c r="D133" s="374">
        <f>IF(F132+SUM(E$99:E132)=D$92,F132,D$92-SUM(E$99:E132))</f>
        <v>7227.4283431341046</v>
      </c>
      <c r="E133" s="522">
        <f t="shared" si="44"/>
        <v>527.63136363636363</v>
      </c>
      <c r="F133" s="523">
        <f t="shared" si="45"/>
        <v>6699.7969794977407</v>
      </c>
      <c r="G133" s="523">
        <f t="shared" si="46"/>
        <v>6963.6126613159231</v>
      </c>
      <c r="H133" s="526">
        <f t="shared" si="47"/>
        <v>1386.6978310596874</v>
      </c>
      <c r="I133" s="577">
        <f t="shared" si="48"/>
        <v>1386.6978310596874</v>
      </c>
      <c r="J133" s="514">
        <f t="shared" si="33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</row>
    <row r="134" spans="2:16" ht="12.5">
      <c r="B134" s="195" t="str">
        <f t="shared" si="29"/>
        <v/>
      </c>
      <c r="C134" s="507">
        <f>IF(D93="","-",+C133+1)</f>
        <v>2045</v>
      </c>
      <c r="D134" s="374">
        <f>IF(F133+SUM(E$99:E133)=D$92,F133,D$92-SUM(E$99:E133))</f>
        <v>6699.7969794977407</v>
      </c>
      <c r="E134" s="522">
        <f t="shared" si="44"/>
        <v>527.63136363636363</v>
      </c>
      <c r="F134" s="523">
        <f t="shared" si="45"/>
        <v>6172.1656158613769</v>
      </c>
      <c r="G134" s="523">
        <f t="shared" si="46"/>
        <v>6435.9812976795583</v>
      </c>
      <c r="H134" s="526">
        <f t="shared" si="47"/>
        <v>1321.6065582238448</v>
      </c>
      <c r="I134" s="577">
        <f t="shared" si="48"/>
        <v>1321.6065582238448</v>
      </c>
      <c r="J134" s="514">
        <f t="shared" si="33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</row>
    <row r="135" spans="2:16" ht="12.5">
      <c r="B135" s="195" t="str">
        <f t="shared" si="29"/>
        <v/>
      </c>
      <c r="C135" s="507">
        <f>IF(D93="","-",+C134+1)</f>
        <v>2046</v>
      </c>
      <c r="D135" s="374">
        <f>IF(F134+SUM(E$99:E134)=D$92,F134,D$92-SUM(E$99:E134))</f>
        <v>6172.1656158613769</v>
      </c>
      <c r="E135" s="522">
        <f t="shared" si="44"/>
        <v>527.63136363636363</v>
      </c>
      <c r="F135" s="523">
        <f t="shared" si="45"/>
        <v>5644.534252225013</v>
      </c>
      <c r="G135" s="523">
        <f t="shared" si="46"/>
        <v>5908.3499340431954</v>
      </c>
      <c r="H135" s="526">
        <f t="shared" si="47"/>
        <v>1256.5152853880022</v>
      </c>
      <c r="I135" s="577">
        <f t="shared" si="48"/>
        <v>1256.5152853880022</v>
      </c>
      <c r="J135" s="514">
        <f t="shared" si="33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</row>
    <row r="136" spans="2:16" ht="12.5">
      <c r="B136" s="195" t="str">
        <f t="shared" si="29"/>
        <v/>
      </c>
      <c r="C136" s="507">
        <f>IF(D93="","-",+C135+1)</f>
        <v>2047</v>
      </c>
      <c r="D136" s="374">
        <f>IF(F135+SUM(E$99:E135)=D$92,F135,D$92-SUM(E$99:E135))</f>
        <v>5644.534252225013</v>
      </c>
      <c r="E136" s="522">
        <f t="shared" si="44"/>
        <v>527.63136363636363</v>
      </c>
      <c r="F136" s="523">
        <f t="shared" si="45"/>
        <v>5116.9028885886491</v>
      </c>
      <c r="G136" s="523">
        <f t="shared" si="46"/>
        <v>5380.7185704068306</v>
      </c>
      <c r="H136" s="526">
        <f t="shared" si="47"/>
        <v>1191.4240125521596</v>
      </c>
      <c r="I136" s="577">
        <f t="shared" si="48"/>
        <v>1191.4240125521596</v>
      </c>
      <c r="J136" s="514">
        <f t="shared" si="33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</row>
    <row r="137" spans="2:16" ht="12.5">
      <c r="B137" s="195" t="str">
        <f t="shared" si="29"/>
        <v/>
      </c>
      <c r="C137" s="507">
        <f>IF(D93="","-",+C136+1)</f>
        <v>2048</v>
      </c>
      <c r="D137" s="374">
        <f>IF(F136+SUM(E$99:E136)=D$92,F136,D$92-SUM(E$99:E136))</f>
        <v>5116.9028885886491</v>
      </c>
      <c r="E137" s="522">
        <f t="shared" si="44"/>
        <v>527.63136363636363</v>
      </c>
      <c r="F137" s="523">
        <f t="shared" si="45"/>
        <v>4589.2715249522853</v>
      </c>
      <c r="G137" s="523">
        <f t="shared" si="46"/>
        <v>4853.0872067704677</v>
      </c>
      <c r="H137" s="526">
        <f t="shared" si="47"/>
        <v>1126.3327397163173</v>
      </c>
      <c r="I137" s="577">
        <f t="shared" si="48"/>
        <v>1126.3327397163173</v>
      </c>
      <c r="J137" s="514">
        <f t="shared" si="33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</row>
    <row r="138" spans="2:16" ht="12.5">
      <c r="B138" s="195" t="str">
        <f t="shared" si="29"/>
        <v/>
      </c>
      <c r="C138" s="507">
        <f>IF(D93="","-",+C137+1)</f>
        <v>2049</v>
      </c>
      <c r="D138" s="374">
        <f>IF(F137+SUM(E$99:E137)=D$92,F137,D$92-SUM(E$99:E137))</f>
        <v>4589.2715249522853</v>
      </c>
      <c r="E138" s="522">
        <f t="shared" si="44"/>
        <v>527.63136363636363</v>
      </c>
      <c r="F138" s="523">
        <f t="shared" si="45"/>
        <v>4061.6401613159214</v>
      </c>
      <c r="G138" s="523">
        <f t="shared" si="46"/>
        <v>4325.4558431341029</v>
      </c>
      <c r="H138" s="526">
        <f t="shared" si="47"/>
        <v>1061.2414668804745</v>
      </c>
      <c r="I138" s="577">
        <f t="shared" si="48"/>
        <v>1061.2414668804745</v>
      </c>
      <c r="J138" s="514">
        <f t="shared" si="33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</row>
    <row r="139" spans="2:16" ht="12.5">
      <c r="B139" s="195" t="str">
        <f t="shared" si="29"/>
        <v/>
      </c>
      <c r="C139" s="507">
        <f>IF(D93="","-",+C138+1)</f>
        <v>2050</v>
      </c>
      <c r="D139" s="374">
        <f>IF(F138+SUM(E$99:E138)=D$92,F138,D$92-SUM(E$99:E138))</f>
        <v>4061.6401613159214</v>
      </c>
      <c r="E139" s="522">
        <f t="shared" si="44"/>
        <v>527.63136363636363</v>
      </c>
      <c r="F139" s="523">
        <f t="shared" si="45"/>
        <v>3534.0087976795576</v>
      </c>
      <c r="G139" s="523">
        <f t="shared" si="46"/>
        <v>3797.8244794977395</v>
      </c>
      <c r="H139" s="526">
        <f t="shared" si="47"/>
        <v>996.15019404463214</v>
      </c>
      <c r="I139" s="577">
        <f t="shared" si="48"/>
        <v>996.15019404463214</v>
      </c>
      <c r="J139" s="514">
        <f t="shared" si="33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</row>
    <row r="140" spans="2:16" ht="12.5">
      <c r="B140" s="195" t="str">
        <f t="shared" si="29"/>
        <v/>
      </c>
      <c r="C140" s="507">
        <f>IF(D93="","-",+C139+1)</f>
        <v>2051</v>
      </c>
      <c r="D140" s="374">
        <f>IF(F139+SUM(E$99:E139)=D$92,F139,D$92-SUM(E$99:E139))</f>
        <v>3534.0087976795576</v>
      </c>
      <c r="E140" s="522">
        <f t="shared" si="44"/>
        <v>527.63136363636363</v>
      </c>
      <c r="F140" s="523">
        <f t="shared" si="45"/>
        <v>3006.3774340431937</v>
      </c>
      <c r="G140" s="523">
        <f t="shared" si="46"/>
        <v>3270.1931158613756</v>
      </c>
      <c r="H140" s="526">
        <f t="shared" si="47"/>
        <v>931.05892120878957</v>
      </c>
      <c r="I140" s="577">
        <f t="shared" si="48"/>
        <v>931.05892120878957</v>
      </c>
      <c r="J140" s="514">
        <f t="shared" si="33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</row>
    <row r="141" spans="2:16" ht="12.5">
      <c r="B141" s="195" t="str">
        <f t="shared" si="29"/>
        <v/>
      </c>
      <c r="C141" s="507">
        <f>IF(D93="","-",+C140+1)</f>
        <v>2052</v>
      </c>
      <c r="D141" s="374">
        <f>IF(F140+SUM(E$99:E140)=D$92,F140,D$92-SUM(E$99:E140))</f>
        <v>3006.3774340431937</v>
      </c>
      <c r="E141" s="522">
        <f t="shared" si="44"/>
        <v>527.63136363636363</v>
      </c>
      <c r="F141" s="523">
        <f t="shared" si="45"/>
        <v>2478.7460704068299</v>
      </c>
      <c r="G141" s="523">
        <f t="shared" si="46"/>
        <v>2742.5617522250118</v>
      </c>
      <c r="H141" s="526">
        <f t="shared" si="47"/>
        <v>865.96764837294711</v>
      </c>
      <c r="I141" s="577">
        <f t="shared" si="48"/>
        <v>865.96764837294711</v>
      </c>
      <c r="J141" s="514">
        <f t="shared" si="33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</row>
    <row r="142" spans="2:16" ht="12.5">
      <c r="B142" s="195" t="str">
        <f t="shared" si="29"/>
        <v/>
      </c>
      <c r="C142" s="507">
        <f>IF(D93="","-",+C141+1)</f>
        <v>2053</v>
      </c>
      <c r="D142" s="374">
        <f>IF(F141+SUM(E$99:E141)=D$92,F141,D$92-SUM(E$99:E141))</f>
        <v>2478.7460704068299</v>
      </c>
      <c r="E142" s="522">
        <f t="shared" si="44"/>
        <v>527.63136363636363</v>
      </c>
      <c r="F142" s="523">
        <f t="shared" si="45"/>
        <v>1951.1147067704662</v>
      </c>
      <c r="G142" s="523">
        <f t="shared" si="46"/>
        <v>2214.9303885886479</v>
      </c>
      <c r="H142" s="526">
        <f t="shared" si="47"/>
        <v>800.87637553710465</v>
      </c>
      <c r="I142" s="577">
        <f t="shared" si="48"/>
        <v>800.87637553710465</v>
      </c>
      <c r="J142" s="514">
        <f t="shared" si="33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</row>
    <row r="143" spans="2:16" ht="12.5">
      <c r="B143" s="195" t="str">
        <f t="shared" si="29"/>
        <v/>
      </c>
      <c r="C143" s="507">
        <f>IF(D93="","-",+C142+1)</f>
        <v>2054</v>
      </c>
      <c r="D143" s="374">
        <f>IF(F142+SUM(E$99:E142)=D$92,F142,D$92-SUM(E$99:E142))</f>
        <v>1951.1147067704662</v>
      </c>
      <c r="E143" s="522">
        <f t="shared" si="44"/>
        <v>527.63136363636363</v>
      </c>
      <c r="F143" s="523">
        <f t="shared" si="45"/>
        <v>1423.4833431341026</v>
      </c>
      <c r="G143" s="523">
        <f t="shared" si="46"/>
        <v>1687.2990249522845</v>
      </c>
      <c r="H143" s="526">
        <f t="shared" si="47"/>
        <v>735.78510270126208</v>
      </c>
      <c r="I143" s="577">
        <f t="shared" si="48"/>
        <v>735.78510270126208</v>
      </c>
      <c r="J143" s="514">
        <f t="shared" si="33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</row>
    <row r="144" spans="2:16" ht="12.5">
      <c r="B144" s="195" t="str">
        <f t="shared" si="29"/>
        <v/>
      </c>
      <c r="C144" s="507">
        <f>IF(D93="","-",+C143+1)</f>
        <v>2055</v>
      </c>
      <c r="D144" s="374">
        <f>IF(F143+SUM(E$99:E143)=D$92,F143,D$92-SUM(E$99:E143))</f>
        <v>1423.4833431341026</v>
      </c>
      <c r="E144" s="522">
        <f t="shared" si="44"/>
        <v>527.63136363636363</v>
      </c>
      <c r="F144" s="523">
        <f t="shared" si="45"/>
        <v>895.85197949773897</v>
      </c>
      <c r="G144" s="523">
        <f t="shared" si="46"/>
        <v>1159.6676613159207</v>
      </c>
      <c r="H144" s="526">
        <f t="shared" si="47"/>
        <v>670.6938298654195</v>
      </c>
      <c r="I144" s="577">
        <f t="shared" si="48"/>
        <v>670.6938298654195</v>
      </c>
      <c r="J144" s="514">
        <f t="shared" si="33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</row>
    <row r="145" spans="2:16" ht="12.5">
      <c r="B145" s="195" t="str">
        <f t="shared" si="29"/>
        <v/>
      </c>
      <c r="C145" s="507">
        <f>IF(D93="","-",+C144+1)</f>
        <v>2056</v>
      </c>
      <c r="D145" s="374">
        <f>IF(F144+SUM(E$99:E144)=D$92,F144,D$92-SUM(E$99:E144))</f>
        <v>895.85197949773897</v>
      </c>
      <c r="E145" s="522">
        <f t="shared" si="44"/>
        <v>527.63136363636363</v>
      </c>
      <c r="F145" s="523">
        <f t="shared" si="45"/>
        <v>368.22061586137534</v>
      </c>
      <c r="G145" s="523">
        <f t="shared" si="46"/>
        <v>632.03629767955715</v>
      </c>
      <c r="H145" s="526">
        <f t="shared" si="47"/>
        <v>605.60255702957704</v>
      </c>
      <c r="I145" s="577">
        <f t="shared" si="48"/>
        <v>605.60255702957704</v>
      </c>
      <c r="J145" s="514">
        <f t="shared" si="33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</row>
    <row r="146" spans="2:16" ht="12.5">
      <c r="B146" s="195" t="str">
        <f t="shared" si="29"/>
        <v/>
      </c>
      <c r="C146" s="507">
        <f>IF(D93="","-",+C145+1)</f>
        <v>2057</v>
      </c>
      <c r="D146" s="374">
        <f>IF(F145+SUM(E$99:E145)=D$92,F145,D$92-SUM(E$99:E145))</f>
        <v>368.22061586137534</v>
      </c>
      <c r="E146" s="522">
        <f t="shared" si="44"/>
        <v>368.22061586137534</v>
      </c>
      <c r="F146" s="523">
        <f t="shared" si="45"/>
        <v>0</v>
      </c>
      <c r="G146" s="523">
        <f t="shared" si="46"/>
        <v>184.11030793068767</v>
      </c>
      <c r="H146" s="526">
        <f t="shared" si="47"/>
        <v>390.9333943490214</v>
      </c>
      <c r="I146" s="577">
        <f t="shared" si="48"/>
        <v>390.9333943490214</v>
      </c>
      <c r="J146" s="514">
        <f t="shared" si="33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</row>
    <row r="147" spans="2:16" ht="12.5">
      <c r="B147" s="195" t="str">
        <f t="shared" si="2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3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</row>
    <row r="148" spans="2:16" ht="12.5">
      <c r="B148" s="195" t="str">
        <f t="shared" si="2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3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</row>
    <row r="149" spans="2:16" ht="12.5">
      <c r="B149" s="195" t="str">
        <f t="shared" si="2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3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</row>
    <row r="150" spans="2:16" ht="12.5">
      <c r="B150" s="195" t="str">
        <f t="shared" si="2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3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</row>
    <row r="151" spans="2:16" ht="12.5">
      <c r="B151" s="195" t="str">
        <f t="shared" si="2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3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</row>
    <row r="152" spans="2:16" ht="12.5">
      <c r="B152" s="195" t="str">
        <f t="shared" si="2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3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</row>
    <row r="153" spans="2:16" ht="12.5">
      <c r="B153" s="195" t="str">
        <f t="shared" si="2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3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</row>
    <row r="154" spans="2:16" ht="13" thickBot="1">
      <c r="B154" s="195" t="str">
        <f t="shared" si="29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3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</row>
    <row r="155" spans="2:16" ht="12.5">
      <c r="C155" s="374" t="s">
        <v>78</v>
      </c>
      <c r="D155" s="375"/>
      <c r="E155" s="375">
        <f>SUM(E99:E154)</f>
        <v>23215.779999999992</v>
      </c>
      <c r="F155" s="375"/>
      <c r="G155" s="375"/>
      <c r="H155" s="375">
        <f>SUM(H99:H154)</f>
        <v>83829.019292354176</v>
      </c>
      <c r="I155" s="375">
        <f>SUM(I99:I154)</f>
        <v>83829.019292354176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2005673.6176458267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2005673.6176458267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15930624.490000006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379300.58309523825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13063982.494254118</v>
      </c>
      <c r="E25" s="630">
        <v>379300.58309523825</v>
      </c>
      <c r="F25" s="631">
        <v>12684681.91115888</v>
      </c>
      <c r="G25" s="630">
        <v>2005673.6176458267</v>
      </c>
      <c r="H25" s="639">
        <v>2005673.6176458267</v>
      </c>
      <c r="I25" s="511">
        <f t="shared" si="3"/>
        <v>0</v>
      </c>
      <c r="J25" s="511"/>
      <c r="K25" s="518">
        <f t="shared" ref="K25" si="13">G25</f>
        <v>2005673.6176458267</v>
      </c>
      <c r="L25" s="519">
        <f t="shared" ref="L25" si="14">IF(K25&lt;&gt;0,+G25-K25,0)</f>
        <v>0</v>
      </c>
      <c r="M25" s="518">
        <f t="shared" ref="M25" si="15">H25</f>
        <v>2005673.6176458267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12684681.91115888</v>
      </c>
      <c r="E26" s="522">
        <f t="shared" ref="E26:E72" si="16">IF(+$I$14&lt;F25,$I$14,D26)</f>
        <v>379300.58309523825</v>
      </c>
      <c r="F26" s="523">
        <f t="shared" ref="F26:F72" si="17">+D26-E26</f>
        <v>12305381.328063643</v>
      </c>
      <c r="G26" s="524">
        <f t="shared" ref="G26:G50" si="18">+I$12*((D26+F26)/2)+E26</f>
        <v>1784293.1290878353</v>
      </c>
      <c r="H26" s="491">
        <f t="shared" ref="H26:H50" si="19">+I$13*((D26+F26)/2)+E26</f>
        <v>1784293.1290878353</v>
      </c>
      <c r="I26" s="511">
        <f t="shared" si="3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12305381.328063643</v>
      </c>
      <c r="E27" s="522">
        <f t="shared" si="16"/>
        <v>379300.58309523825</v>
      </c>
      <c r="F27" s="523">
        <f t="shared" si="17"/>
        <v>11926080.744968405</v>
      </c>
      <c r="G27" s="524">
        <f t="shared" si="18"/>
        <v>1741643.0175744693</v>
      </c>
      <c r="H27" s="491">
        <f t="shared" si="19"/>
        <v>1741643.0175744693</v>
      </c>
      <c r="I27" s="511">
        <f t="shared" si="3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11926080.744968405</v>
      </c>
      <c r="E28" s="522">
        <f t="shared" si="16"/>
        <v>379300.58309523825</v>
      </c>
      <c r="F28" s="523">
        <f t="shared" si="17"/>
        <v>11546780.161873167</v>
      </c>
      <c r="G28" s="524">
        <f t="shared" si="18"/>
        <v>1698992.9060611033</v>
      </c>
      <c r="H28" s="491">
        <f t="shared" si="19"/>
        <v>1698992.9060611033</v>
      </c>
      <c r="I28" s="511">
        <f t="shared" si="3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11546780.161873167</v>
      </c>
      <c r="E29" s="522">
        <f t="shared" si="16"/>
        <v>379300.58309523825</v>
      </c>
      <c r="F29" s="523">
        <f t="shared" si="17"/>
        <v>11167479.57877793</v>
      </c>
      <c r="G29" s="524">
        <f t="shared" si="18"/>
        <v>1656342.7945477373</v>
      </c>
      <c r="H29" s="491">
        <f t="shared" si="19"/>
        <v>1656342.7945477373</v>
      </c>
      <c r="I29" s="511">
        <f t="shared" si="3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11167479.57877793</v>
      </c>
      <c r="E30" s="522">
        <f t="shared" si="16"/>
        <v>379300.58309523825</v>
      </c>
      <c r="F30" s="523">
        <f t="shared" si="17"/>
        <v>10788178.995682692</v>
      </c>
      <c r="G30" s="524">
        <f t="shared" si="18"/>
        <v>1613692.6830343714</v>
      </c>
      <c r="H30" s="491">
        <f t="shared" si="19"/>
        <v>1613692.6830343714</v>
      </c>
      <c r="I30" s="511">
        <f t="shared" si="3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10788178.995682692</v>
      </c>
      <c r="E31" s="522">
        <f t="shared" si="16"/>
        <v>379300.58309523825</v>
      </c>
      <c r="F31" s="523">
        <f t="shared" si="17"/>
        <v>10408878.412587455</v>
      </c>
      <c r="G31" s="524">
        <f t="shared" si="18"/>
        <v>1571042.5715210054</v>
      </c>
      <c r="H31" s="491">
        <f t="shared" si="19"/>
        <v>1571042.5715210054</v>
      </c>
      <c r="I31" s="511">
        <f t="shared" si="3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10408878.412587455</v>
      </c>
      <c r="E32" s="522">
        <f t="shared" si="16"/>
        <v>379300.58309523825</v>
      </c>
      <c r="F32" s="523">
        <f t="shared" si="17"/>
        <v>10029577.829492217</v>
      </c>
      <c r="G32" s="524">
        <f t="shared" si="18"/>
        <v>1528392.4600076391</v>
      </c>
      <c r="H32" s="491">
        <f t="shared" si="19"/>
        <v>1528392.4600076391</v>
      </c>
      <c r="I32" s="511">
        <f t="shared" si="3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10029577.829492217</v>
      </c>
      <c r="E33" s="522">
        <f t="shared" si="16"/>
        <v>379300.58309523825</v>
      </c>
      <c r="F33" s="523">
        <f t="shared" si="17"/>
        <v>9650277.2463969793</v>
      </c>
      <c r="G33" s="524">
        <f t="shared" si="18"/>
        <v>1485742.3484942731</v>
      </c>
      <c r="H33" s="491">
        <f t="shared" si="19"/>
        <v>1485742.3484942731</v>
      </c>
      <c r="I33" s="511">
        <f t="shared" si="3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9650277.2463969793</v>
      </c>
      <c r="E34" s="522">
        <f t="shared" si="16"/>
        <v>379300.58309523825</v>
      </c>
      <c r="F34" s="523">
        <f t="shared" si="17"/>
        <v>9270976.6633017417</v>
      </c>
      <c r="G34" s="524">
        <f t="shared" si="18"/>
        <v>1443092.2369809072</v>
      </c>
      <c r="H34" s="491">
        <f t="shared" si="19"/>
        <v>1443092.2369809072</v>
      </c>
      <c r="I34" s="511">
        <f t="shared" si="3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9270976.6633017417</v>
      </c>
      <c r="E35" s="522">
        <f t="shared" si="16"/>
        <v>379300.58309523825</v>
      </c>
      <c r="F35" s="523">
        <f t="shared" si="17"/>
        <v>8891676.0802065041</v>
      </c>
      <c r="G35" s="524">
        <f t="shared" si="18"/>
        <v>1400442.1254675412</v>
      </c>
      <c r="H35" s="491">
        <f t="shared" si="19"/>
        <v>1400442.1254675412</v>
      </c>
      <c r="I35" s="511">
        <f t="shared" si="3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8891676.0802065041</v>
      </c>
      <c r="E36" s="522">
        <f t="shared" si="16"/>
        <v>379300.58309523825</v>
      </c>
      <c r="F36" s="523">
        <f t="shared" si="17"/>
        <v>8512375.4971112665</v>
      </c>
      <c r="G36" s="524">
        <f t="shared" si="18"/>
        <v>1357792.0139541752</v>
      </c>
      <c r="H36" s="491">
        <f t="shared" si="19"/>
        <v>1357792.0139541752</v>
      </c>
      <c r="I36" s="511">
        <f t="shared" si="3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8512375.4971112665</v>
      </c>
      <c r="E37" s="522">
        <f t="shared" si="16"/>
        <v>379300.58309523825</v>
      </c>
      <c r="F37" s="523">
        <f t="shared" si="17"/>
        <v>8133074.9140160279</v>
      </c>
      <c r="G37" s="524">
        <f t="shared" si="18"/>
        <v>1315141.9024408092</v>
      </c>
      <c r="H37" s="491">
        <f t="shared" si="19"/>
        <v>1315141.9024408092</v>
      </c>
      <c r="I37" s="511">
        <f t="shared" si="3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8133074.9140160279</v>
      </c>
      <c r="E38" s="522">
        <f t="shared" si="16"/>
        <v>379300.58309523825</v>
      </c>
      <c r="F38" s="523">
        <f t="shared" si="17"/>
        <v>7753774.3309207894</v>
      </c>
      <c r="G38" s="524">
        <f t="shared" si="18"/>
        <v>1272491.790927443</v>
      </c>
      <c r="H38" s="491">
        <f t="shared" si="19"/>
        <v>1272491.790927443</v>
      </c>
      <c r="I38" s="511">
        <f t="shared" si="3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7753774.3309207894</v>
      </c>
      <c r="E39" s="522">
        <f t="shared" si="16"/>
        <v>379300.58309523825</v>
      </c>
      <c r="F39" s="523">
        <f t="shared" si="17"/>
        <v>7374473.7478255508</v>
      </c>
      <c r="G39" s="524">
        <f t="shared" si="18"/>
        <v>1229841.679414077</v>
      </c>
      <c r="H39" s="491">
        <f t="shared" si="19"/>
        <v>1229841.679414077</v>
      </c>
      <c r="I39" s="511">
        <f t="shared" si="3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7374473.7478255508</v>
      </c>
      <c r="E40" s="522">
        <f t="shared" si="16"/>
        <v>379300.58309523825</v>
      </c>
      <c r="F40" s="523">
        <f t="shared" si="17"/>
        <v>6995173.1647303123</v>
      </c>
      <c r="G40" s="524">
        <f t="shared" si="18"/>
        <v>1187191.5679007107</v>
      </c>
      <c r="H40" s="491">
        <f t="shared" si="19"/>
        <v>1187191.5679007107</v>
      </c>
      <c r="I40" s="511">
        <f t="shared" si="3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6995173.1647303123</v>
      </c>
      <c r="E41" s="522">
        <f t="shared" si="16"/>
        <v>379300.58309523825</v>
      </c>
      <c r="F41" s="523">
        <f t="shared" si="17"/>
        <v>6615872.5816350738</v>
      </c>
      <c r="G41" s="524">
        <f t="shared" si="18"/>
        <v>1144541.4563873447</v>
      </c>
      <c r="H41" s="491">
        <f t="shared" si="19"/>
        <v>1144541.4563873447</v>
      </c>
      <c r="I41" s="511">
        <f t="shared" si="3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6615872.5816350738</v>
      </c>
      <c r="E42" s="522">
        <f t="shared" si="16"/>
        <v>379300.58309523825</v>
      </c>
      <c r="F42" s="523">
        <f t="shared" si="17"/>
        <v>6236571.9985398352</v>
      </c>
      <c r="G42" s="524">
        <f t="shared" si="18"/>
        <v>1101891.3448739785</v>
      </c>
      <c r="H42" s="491">
        <f t="shared" si="19"/>
        <v>1101891.3448739785</v>
      </c>
      <c r="I42" s="511">
        <f t="shared" si="3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6236571.9985398352</v>
      </c>
      <c r="E43" s="522">
        <f t="shared" si="16"/>
        <v>379300.58309523825</v>
      </c>
      <c r="F43" s="523">
        <f t="shared" si="17"/>
        <v>5857271.4154445967</v>
      </c>
      <c r="G43" s="524">
        <f t="shared" si="18"/>
        <v>1059241.2333606125</v>
      </c>
      <c r="H43" s="491">
        <f t="shared" si="19"/>
        <v>1059241.2333606125</v>
      </c>
      <c r="I43" s="511">
        <f t="shared" si="3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5857271.4154445967</v>
      </c>
      <c r="E44" s="522">
        <f t="shared" si="16"/>
        <v>379300.58309523825</v>
      </c>
      <c r="F44" s="523">
        <f t="shared" si="17"/>
        <v>5477970.8323493581</v>
      </c>
      <c r="G44" s="524">
        <f t="shared" si="18"/>
        <v>1016591.1218472463</v>
      </c>
      <c r="H44" s="491">
        <f t="shared" si="19"/>
        <v>1016591.1218472463</v>
      </c>
      <c r="I44" s="511">
        <f t="shared" si="3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5477970.8323493581</v>
      </c>
      <c r="E45" s="522">
        <f t="shared" si="16"/>
        <v>379300.58309523825</v>
      </c>
      <c r="F45" s="523">
        <f t="shared" si="17"/>
        <v>5098670.2492541196</v>
      </c>
      <c r="G45" s="524">
        <f t="shared" si="18"/>
        <v>973941.01033388032</v>
      </c>
      <c r="H45" s="491">
        <f t="shared" si="19"/>
        <v>973941.01033388032</v>
      </c>
      <c r="I45" s="511">
        <f t="shared" si="3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5098670.2492541196</v>
      </c>
      <c r="E46" s="522">
        <f t="shared" si="16"/>
        <v>379300.58309523825</v>
      </c>
      <c r="F46" s="523">
        <f t="shared" si="17"/>
        <v>4719369.666158881</v>
      </c>
      <c r="G46" s="524">
        <f t="shared" si="18"/>
        <v>931290.89882051409</v>
      </c>
      <c r="H46" s="491">
        <f t="shared" si="19"/>
        <v>931290.89882051409</v>
      </c>
      <c r="I46" s="511">
        <f t="shared" si="3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4719369.666158881</v>
      </c>
      <c r="E47" s="522">
        <f t="shared" si="16"/>
        <v>379300.58309523825</v>
      </c>
      <c r="F47" s="523">
        <f t="shared" si="17"/>
        <v>4340069.0830636425</v>
      </c>
      <c r="G47" s="524">
        <f t="shared" si="18"/>
        <v>888640.7873071481</v>
      </c>
      <c r="H47" s="491">
        <f t="shared" si="19"/>
        <v>888640.7873071481</v>
      </c>
      <c r="I47" s="511">
        <f t="shared" si="3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4340069.0830636425</v>
      </c>
      <c r="E48" s="522">
        <f t="shared" si="16"/>
        <v>379300.58309523825</v>
      </c>
      <c r="F48" s="523">
        <f t="shared" si="17"/>
        <v>3960768.4999684044</v>
      </c>
      <c r="G48" s="524">
        <f t="shared" si="18"/>
        <v>845990.67579378211</v>
      </c>
      <c r="H48" s="491">
        <f t="shared" si="19"/>
        <v>845990.67579378211</v>
      </c>
      <c r="I48" s="511">
        <f t="shared" si="3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3960768.4999684044</v>
      </c>
      <c r="E49" s="522">
        <f t="shared" si="16"/>
        <v>379300.58309523825</v>
      </c>
      <c r="F49" s="523">
        <f t="shared" si="17"/>
        <v>3581467.9168731663</v>
      </c>
      <c r="G49" s="524">
        <f t="shared" si="18"/>
        <v>803340.56428041589</v>
      </c>
      <c r="H49" s="491">
        <f t="shared" si="19"/>
        <v>803340.56428041589</v>
      </c>
      <c r="I49" s="511">
        <f t="shared" si="3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3581467.9168731663</v>
      </c>
      <c r="E50" s="522">
        <f t="shared" si="16"/>
        <v>379300.58309523825</v>
      </c>
      <c r="F50" s="523">
        <f t="shared" si="17"/>
        <v>3202167.3337779283</v>
      </c>
      <c r="G50" s="524">
        <f t="shared" si="18"/>
        <v>760690.45276704989</v>
      </c>
      <c r="H50" s="491">
        <f t="shared" si="19"/>
        <v>760690.45276704989</v>
      </c>
      <c r="I50" s="511">
        <f t="shared" si="3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3202167.3337779283</v>
      </c>
      <c r="E51" s="522">
        <f t="shared" si="16"/>
        <v>379300.58309523825</v>
      </c>
      <c r="F51" s="523">
        <f t="shared" si="17"/>
        <v>2822866.7506826902</v>
      </c>
      <c r="G51" s="524">
        <f t="shared" ref="G51:G72" si="21">+I$12*((D51+F51)/2)+E51</f>
        <v>718040.3412536839</v>
      </c>
      <c r="H51" s="491">
        <f t="shared" ref="H51:H72" si="22">+I$13*((D51+F51)/2)+E51</f>
        <v>718040.3412536839</v>
      </c>
      <c r="I51" s="511">
        <f t="shared" si="3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2822866.7506826902</v>
      </c>
      <c r="E52" s="522">
        <f t="shared" si="16"/>
        <v>379300.58309523825</v>
      </c>
      <c r="F52" s="523">
        <f t="shared" si="17"/>
        <v>2443566.1675874521</v>
      </c>
      <c r="G52" s="524">
        <f t="shared" si="21"/>
        <v>675390.22974031791</v>
      </c>
      <c r="H52" s="491">
        <f t="shared" si="22"/>
        <v>675390.22974031791</v>
      </c>
      <c r="I52" s="511">
        <f t="shared" si="3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2443566.1675874521</v>
      </c>
      <c r="E53" s="522">
        <f t="shared" si="16"/>
        <v>379300.58309523825</v>
      </c>
      <c r="F53" s="523">
        <f t="shared" si="17"/>
        <v>2064265.5844922138</v>
      </c>
      <c r="G53" s="524">
        <f t="shared" si="21"/>
        <v>632740.11822695169</v>
      </c>
      <c r="H53" s="491">
        <f t="shared" si="22"/>
        <v>632740.11822695169</v>
      </c>
      <c r="I53" s="511">
        <f t="shared" si="3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2064265.5844922138</v>
      </c>
      <c r="E54" s="522">
        <f t="shared" si="16"/>
        <v>379300.58309523825</v>
      </c>
      <c r="F54" s="523">
        <f t="shared" si="17"/>
        <v>1684965.0013969755</v>
      </c>
      <c r="G54" s="524">
        <f t="shared" si="21"/>
        <v>590090.0067135857</v>
      </c>
      <c r="H54" s="491">
        <f t="shared" si="22"/>
        <v>590090.0067135857</v>
      </c>
      <c r="I54" s="511">
        <f t="shared" si="3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1684965.0013969755</v>
      </c>
      <c r="E55" s="522">
        <f t="shared" si="16"/>
        <v>379300.58309523825</v>
      </c>
      <c r="F55" s="523">
        <f t="shared" si="17"/>
        <v>1305664.4183017372</v>
      </c>
      <c r="G55" s="524">
        <f t="shared" si="21"/>
        <v>547439.89520021959</v>
      </c>
      <c r="H55" s="491">
        <f t="shared" si="22"/>
        <v>547439.89520021959</v>
      </c>
      <c r="I55" s="511">
        <f t="shared" si="3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1305664.4183017372</v>
      </c>
      <c r="E56" s="522">
        <f t="shared" si="16"/>
        <v>379300.58309523825</v>
      </c>
      <c r="F56" s="523">
        <f t="shared" si="17"/>
        <v>926363.83520649886</v>
      </c>
      <c r="G56" s="524">
        <f t="shared" si="21"/>
        <v>504789.78368685354</v>
      </c>
      <c r="H56" s="491">
        <f t="shared" si="22"/>
        <v>504789.78368685354</v>
      </c>
      <c r="I56" s="511">
        <f t="shared" si="3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926363.83520649886</v>
      </c>
      <c r="E57" s="522">
        <f t="shared" si="16"/>
        <v>379300.58309523825</v>
      </c>
      <c r="F57" s="523">
        <f t="shared" si="17"/>
        <v>547063.25211126055</v>
      </c>
      <c r="G57" s="524">
        <f t="shared" si="21"/>
        <v>462139.67217348743</v>
      </c>
      <c r="H57" s="491">
        <f t="shared" si="22"/>
        <v>462139.67217348743</v>
      </c>
      <c r="I57" s="511">
        <f t="shared" si="3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547063.25211126055</v>
      </c>
      <c r="E58" s="522">
        <f t="shared" si="16"/>
        <v>379300.58309523825</v>
      </c>
      <c r="F58" s="523">
        <f t="shared" si="17"/>
        <v>167762.66901602229</v>
      </c>
      <c r="G58" s="524">
        <f t="shared" si="21"/>
        <v>419489.56066012138</v>
      </c>
      <c r="H58" s="491">
        <f t="shared" si="22"/>
        <v>419489.56066012138</v>
      </c>
      <c r="I58" s="511">
        <f t="shared" si="3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167762.66901602229</v>
      </c>
      <c r="E59" s="522">
        <f t="shared" si="16"/>
        <v>167762.66901602229</v>
      </c>
      <c r="F59" s="523">
        <f t="shared" si="17"/>
        <v>0</v>
      </c>
      <c r="G59" s="524">
        <f t="shared" si="21"/>
        <v>177194.62992012233</v>
      </c>
      <c r="H59" s="491">
        <f t="shared" si="22"/>
        <v>177194.62992012233</v>
      </c>
      <c r="I59" s="511">
        <f t="shared" si="3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3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3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3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3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3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3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3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3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3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3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3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3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3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15930624.49</v>
      </c>
      <c r="F73" s="375"/>
      <c r="G73" s="375">
        <f>SUM(G17:G72)</f>
        <v>55429502.231195182</v>
      </c>
      <c r="H73" s="375">
        <f>SUM(H17:H72)</f>
        <v>55429502.231195182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2005673.6176458267</v>
      </c>
      <c r="N87" s="546">
        <f>IF(J92&lt;D11,0,VLOOKUP(J92,C17:O72,11))</f>
        <v>2005673.6176458267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1953709.4355682661</v>
      </c>
      <c r="N88" s="550">
        <f>IF(J92&lt;D11,0,VLOOKUP(J92,C99:P154,7))</f>
        <v>1953709.4355682661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-51964.182077560574</v>
      </c>
      <c r="N89" s="555">
        <f>+N88-N87</f>
        <v>-51964.182077560574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15930624.490000006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362059.64750000014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23">+H99</f>
        <v>1214975.8636759706</v>
      </c>
      <c r="M99" s="513">
        <f t="shared" ref="M99:M130" si="24">IF(L99&lt;&gt;0,+H99-L99,0)</f>
        <v>0</v>
      </c>
      <c r="N99" s="512">
        <f t="shared" ref="N99:N104" si="25">+I99</f>
        <v>1214975.8636759706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23"/>
        <v>2354626.7467602715</v>
      </c>
      <c r="M100" s="514">
        <f t="shared" ref="M100:M105" si="28">IF(L100&lt;&gt;0,+H100-L100,0)</f>
        <v>0</v>
      </c>
      <c r="N100" s="518">
        <f t="shared" si="25"/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30">+I101-H101</f>
        <v>0</v>
      </c>
      <c r="K101" s="514"/>
      <c r="L101" s="518">
        <f t="shared" si="23"/>
        <v>2253819.9284135839</v>
      </c>
      <c r="M101" s="514">
        <f t="shared" si="28"/>
        <v>0</v>
      </c>
      <c r="N101" s="518">
        <f t="shared" si="25"/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30"/>
        <v>0</v>
      </c>
      <c r="K102" s="514"/>
      <c r="L102" s="518">
        <f t="shared" si="23"/>
        <v>1977639.8776041078</v>
      </c>
      <c r="M102" s="514">
        <f t="shared" si="28"/>
        <v>0</v>
      </c>
      <c r="N102" s="518">
        <f t="shared" si="25"/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9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30"/>
        <v>0</v>
      </c>
      <c r="K103" s="514"/>
      <c r="L103" s="518">
        <f t="shared" si="23"/>
        <v>1913508.9365071231</v>
      </c>
      <c r="M103" s="514">
        <f t="shared" si="28"/>
        <v>0</v>
      </c>
      <c r="N103" s="518">
        <f t="shared" si="25"/>
        <v>1913508.9365071231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9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30"/>
        <v>0</v>
      </c>
      <c r="K104" s="514"/>
      <c r="L104" s="518">
        <f t="shared" si="23"/>
        <v>1889689.0307729272</v>
      </c>
      <c r="M104" s="514">
        <f t="shared" si="28"/>
        <v>0</v>
      </c>
      <c r="N104" s="518">
        <f t="shared" si="25"/>
        <v>1889689.0307729272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9"/>
        <v/>
      </c>
      <c r="C105" s="507">
        <f>IF(D93="","-",+C104+1)</f>
        <v>2021</v>
      </c>
      <c r="D105" s="629">
        <v>13850831.71843854</v>
      </c>
      <c r="E105" s="630">
        <v>388551.80487804877</v>
      </c>
      <c r="F105" s="631">
        <v>13462279.913560491</v>
      </c>
      <c r="G105" s="631">
        <v>13656555.815999515</v>
      </c>
      <c r="H105" s="633">
        <v>1938765.1732345268</v>
      </c>
      <c r="I105" s="634">
        <v>1938765.1732345268</v>
      </c>
      <c r="J105" s="514">
        <f t="shared" si="30"/>
        <v>0</v>
      </c>
      <c r="K105" s="514"/>
      <c r="L105" s="518">
        <f t="shared" ref="L105" si="31">+H105</f>
        <v>1938765.1732345268</v>
      </c>
      <c r="M105" s="514">
        <f t="shared" si="28"/>
        <v>0</v>
      </c>
      <c r="N105" s="518">
        <f t="shared" ref="N105" si="32">+I105</f>
        <v>1938765.1732345268</v>
      </c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9"/>
        <v/>
      </c>
      <c r="C106" s="507">
        <f>IF(D93="","-",+C105+1)</f>
        <v>2022</v>
      </c>
      <c r="D106" s="629">
        <v>13462279.913560491</v>
      </c>
      <c r="E106" s="630">
        <v>379300.57142857142</v>
      </c>
      <c r="F106" s="631">
        <v>13082979.34213192</v>
      </c>
      <c r="G106" s="631">
        <v>13272629.627846206</v>
      </c>
      <c r="H106" s="633">
        <v>1938275.0190161855</v>
      </c>
      <c r="I106" s="634">
        <v>1938275.0190161855</v>
      </c>
      <c r="J106" s="514">
        <f t="shared" si="30"/>
        <v>0</v>
      </c>
      <c r="K106" s="514"/>
      <c r="L106" s="518">
        <f t="shared" ref="L106" si="33">+H106</f>
        <v>1938275.0190161855</v>
      </c>
      <c r="M106" s="514">
        <f t="shared" ref="M106" si="34">IF(L106&lt;&gt;0,+H106-L106,0)</f>
        <v>0</v>
      </c>
      <c r="N106" s="518">
        <f t="shared" ref="N106" si="35">+I106</f>
        <v>1938275.0190161855</v>
      </c>
      <c r="O106" s="514">
        <f t="shared" ref="O106" si="36">IF(N106&lt;&gt;0,+I106-N106,0)</f>
        <v>0</v>
      </c>
      <c r="P106" s="514">
        <f t="shared" ref="P106" si="37">+O106-M106</f>
        <v>0</v>
      </c>
    </row>
    <row r="107" spans="1:16" ht="12.5">
      <c r="B107" s="195" t="str">
        <f t="shared" si="29"/>
        <v>IU</v>
      </c>
      <c r="C107" s="507">
        <f>IF(D93="","-",+C106+1)</f>
        <v>2023</v>
      </c>
      <c r="D107" s="374">
        <f>IF(F106+SUM(E$99:E106)=D$92,F106,D$92-SUM(E$99:E106))</f>
        <v>13082979.832131924</v>
      </c>
      <c r="E107" s="522">
        <f t="shared" ref="E107:E154" si="38">IF(+$J$96&lt;F106,$J$96,D107)</f>
        <v>362059.64750000014</v>
      </c>
      <c r="F107" s="523">
        <f t="shared" ref="F107:F154" si="39">+D107-E107</f>
        <v>12720920.184631923</v>
      </c>
      <c r="G107" s="523">
        <f t="shared" ref="G107:G154" si="40">+(F107+D107)/2</f>
        <v>12901950.008381924</v>
      </c>
      <c r="H107" s="526">
        <f t="shared" ref="H107:H154" si="41">+J$94*G107+E107</f>
        <v>1953709.4355682661</v>
      </c>
      <c r="I107" s="577">
        <f t="shared" ref="I107:I154" si="42">+J$95*G107+E107</f>
        <v>1953709.4355682661</v>
      </c>
      <c r="J107" s="514">
        <f t="shared" si="30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9"/>
        <v/>
      </c>
      <c r="C108" s="507">
        <f>IF(D93="","-",+C107+1)</f>
        <v>2024</v>
      </c>
      <c r="D108" s="374">
        <f>IF(F107+SUM(E$99:E107)=D$92,F107,D$92-SUM(E$99:E107))</f>
        <v>12720920.184631923</v>
      </c>
      <c r="E108" s="522">
        <f t="shared" si="38"/>
        <v>362059.64750000014</v>
      </c>
      <c r="F108" s="523">
        <f t="shared" si="39"/>
        <v>12358860.537131922</v>
      </c>
      <c r="G108" s="523">
        <f t="shared" si="40"/>
        <v>12539890.360881923</v>
      </c>
      <c r="H108" s="526">
        <f t="shared" si="41"/>
        <v>1909043.9268012142</v>
      </c>
      <c r="I108" s="577">
        <f t="shared" si="42"/>
        <v>1909043.9268012142</v>
      </c>
      <c r="J108" s="514">
        <f t="shared" si="30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9"/>
        <v/>
      </c>
      <c r="C109" s="507">
        <f>IF(D93="","-",+C108+1)</f>
        <v>2025</v>
      </c>
      <c r="D109" s="374">
        <f>IF(F108+SUM(E$99:E108)=D$92,F108,D$92-SUM(E$99:E108))</f>
        <v>12358860.537131922</v>
      </c>
      <c r="E109" s="522">
        <f t="shared" si="38"/>
        <v>362059.64750000014</v>
      </c>
      <c r="F109" s="523">
        <f t="shared" si="39"/>
        <v>11996800.889631921</v>
      </c>
      <c r="G109" s="523">
        <f t="shared" si="40"/>
        <v>12177830.713381922</v>
      </c>
      <c r="H109" s="526">
        <f t="shared" si="41"/>
        <v>1864378.4180341624</v>
      </c>
      <c r="I109" s="577">
        <f t="shared" si="42"/>
        <v>1864378.4180341624</v>
      </c>
      <c r="J109" s="514">
        <f t="shared" si="30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9"/>
        <v/>
      </c>
      <c r="C110" s="507">
        <f>IF(D93="","-",+C109+1)</f>
        <v>2026</v>
      </c>
      <c r="D110" s="374">
        <f>IF(F109+SUM(E$99:E109)=D$92,F109,D$92-SUM(E$99:E109))</f>
        <v>11996800.889631921</v>
      </c>
      <c r="E110" s="522">
        <f t="shared" si="38"/>
        <v>362059.64750000014</v>
      </c>
      <c r="F110" s="523">
        <f t="shared" si="39"/>
        <v>11634741.242131921</v>
      </c>
      <c r="G110" s="523">
        <f t="shared" si="40"/>
        <v>11815771.065881921</v>
      </c>
      <c r="H110" s="526">
        <f t="shared" si="41"/>
        <v>1819712.9092671105</v>
      </c>
      <c r="I110" s="577">
        <f t="shared" si="42"/>
        <v>1819712.9092671105</v>
      </c>
      <c r="J110" s="514">
        <f t="shared" si="30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9"/>
        <v/>
      </c>
      <c r="C111" s="507">
        <f>IF(D93="","-",+C110+1)</f>
        <v>2027</v>
      </c>
      <c r="D111" s="374">
        <f>IF(F110+SUM(E$99:E110)=D$92,F110,D$92-SUM(E$99:E110))</f>
        <v>11634741.242131921</v>
      </c>
      <c r="E111" s="522">
        <f t="shared" si="38"/>
        <v>362059.64750000014</v>
      </c>
      <c r="F111" s="523">
        <f t="shared" si="39"/>
        <v>11272681.59463192</v>
      </c>
      <c r="G111" s="523">
        <f t="shared" si="40"/>
        <v>11453711.41838192</v>
      </c>
      <c r="H111" s="526">
        <f t="shared" si="41"/>
        <v>1775047.4005000587</v>
      </c>
      <c r="I111" s="577">
        <f t="shared" si="42"/>
        <v>1775047.4005000587</v>
      </c>
      <c r="J111" s="514">
        <f t="shared" si="30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9"/>
        <v/>
      </c>
      <c r="C112" s="507">
        <f>IF(D93="","-",+C111+1)</f>
        <v>2028</v>
      </c>
      <c r="D112" s="374">
        <f>IF(F111+SUM(E$99:E111)=D$92,F111,D$92-SUM(E$99:E111))</f>
        <v>11272681.59463192</v>
      </c>
      <c r="E112" s="522">
        <f t="shared" si="38"/>
        <v>362059.64750000014</v>
      </c>
      <c r="F112" s="523">
        <f t="shared" si="39"/>
        <v>10910621.947131919</v>
      </c>
      <c r="G112" s="523">
        <f t="shared" si="40"/>
        <v>11091651.770881919</v>
      </c>
      <c r="H112" s="526">
        <f t="shared" si="41"/>
        <v>1730381.8917330068</v>
      </c>
      <c r="I112" s="577">
        <f t="shared" si="42"/>
        <v>1730381.8917330068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9"/>
        <v/>
      </c>
      <c r="C113" s="507">
        <f>IF(D93="","-",+C112+1)</f>
        <v>2029</v>
      </c>
      <c r="D113" s="374">
        <f>IF(F112+SUM(E$99:E112)=D$92,F112,D$92-SUM(E$99:E112))</f>
        <v>10910621.947131919</v>
      </c>
      <c r="E113" s="522">
        <f t="shared" si="38"/>
        <v>362059.64750000014</v>
      </c>
      <c r="F113" s="523">
        <f t="shared" si="39"/>
        <v>10548562.299631918</v>
      </c>
      <c r="G113" s="523">
        <f t="shared" si="40"/>
        <v>10729592.123381918</v>
      </c>
      <c r="H113" s="526">
        <f t="shared" si="41"/>
        <v>1685716.382965955</v>
      </c>
      <c r="I113" s="577">
        <f t="shared" si="42"/>
        <v>1685716.382965955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9"/>
        <v/>
      </c>
      <c r="C114" s="507">
        <f>IF(D93="","-",+C113+1)</f>
        <v>2030</v>
      </c>
      <c r="D114" s="374">
        <f>IF(F113+SUM(E$99:E113)=D$92,F113,D$92-SUM(E$99:E113))</f>
        <v>10548562.299631918</v>
      </c>
      <c r="E114" s="522">
        <f t="shared" si="38"/>
        <v>362059.64750000014</v>
      </c>
      <c r="F114" s="523">
        <f t="shared" si="39"/>
        <v>10186502.652131917</v>
      </c>
      <c r="G114" s="523">
        <f t="shared" si="40"/>
        <v>10367532.475881917</v>
      </c>
      <c r="H114" s="526">
        <f t="shared" si="41"/>
        <v>1641050.8741989031</v>
      </c>
      <c r="I114" s="577">
        <f t="shared" si="42"/>
        <v>1641050.8741989031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9"/>
        <v/>
      </c>
      <c r="C115" s="507">
        <f>IF(D93="","-",+C114+1)</f>
        <v>2031</v>
      </c>
      <c r="D115" s="374">
        <f>IF(F114+SUM(E$99:E114)=D$92,F114,D$92-SUM(E$99:E114))</f>
        <v>10186502.652131917</v>
      </c>
      <c r="E115" s="522">
        <f t="shared" si="38"/>
        <v>362059.64750000014</v>
      </c>
      <c r="F115" s="523">
        <f t="shared" si="39"/>
        <v>9824443.0046319161</v>
      </c>
      <c r="G115" s="523">
        <f t="shared" si="40"/>
        <v>10005472.828381917</v>
      </c>
      <c r="H115" s="526">
        <f t="shared" si="41"/>
        <v>1596385.3654318512</v>
      </c>
      <c r="I115" s="577">
        <f t="shared" si="42"/>
        <v>1596385.3654318512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9"/>
        <v/>
      </c>
      <c r="C116" s="507">
        <f>IF(D93="","-",+C115+1)</f>
        <v>2032</v>
      </c>
      <c r="D116" s="374">
        <f>IF(F115+SUM(E$99:E115)=D$92,F115,D$92-SUM(E$99:E115))</f>
        <v>9824443.0046319161</v>
      </c>
      <c r="E116" s="522">
        <f t="shared" si="38"/>
        <v>362059.64750000014</v>
      </c>
      <c r="F116" s="523">
        <f t="shared" si="39"/>
        <v>9462383.3571319152</v>
      </c>
      <c r="G116" s="523">
        <f t="shared" si="40"/>
        <v>9643413.1808819156</v>
      </c>
      <c r="H116" s="526">
        <f t="shared" si="41"/>
        <v>1551719.8566647994</v>
      </c>
      <c r="I116" s="577">
        <f t="shared" si="42"/>
        <v>1551719.8566647994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9"/>
        <v/>
      </c>
      <c r="C117" s="507">
        <f>IF(D93="","-",+C116+1)</f>
        <v>2033</v>
      </c>
      <c r="D117" s="374">
        <f>IF(F116+SUM(E$99:E116)=D$92,F116,D$92-SUM(E$99:E116))</f>
        <v>9462383.3571319152</v>
      </c>
      <c r="E117" s="522">
        <f t="shared" si="38"/>
        <v>362059.64750000014</v>
      </c>
      <c r="F117" s="523">
        <f t="shared" si="39"/>
        <v>9100323.7096319143</v>
      </c>
      <c r="G117" s="523">
        <f t="shared" si="40"/>
        <v>9281353.5333819147</v>
      </c>
      <c r="H117" s="526">
        <f t="shared" si="41"/>
        <v>1507054.3478977475</v>
      </c>
      <c r="I117" s="577">
        <f t="shared" si="42"/>
        <v>1507054.3478977475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9"/>
        <v/>
      </c>
      <c r="C118" s="507">
        <f>IF(D93="","-",+C117+1)</f>
        <v>2034</v>
      </c>
      <c r="D118" s="374">
        <f>IF(F117+SUM(E$99:E117)=D$92,F117,D$92-SUM(E$99:E117))</f>
        <v>9100323.7096319143</v>
      </c>
      <c r="E118" s="522">
        <f t="shared" si="38"/>
        <v>362059.64750000014</v>
      </c>
      <c r="F118" s="523">
        <f t="shared" si="39"/>
        <v>8738264.0621319134</v>
      </c>
      <c r="G118" s="523">
        <f t="shared" si="40"/>
        <v>8919293.8858819138</v>
      </c>
      <c r="H118" s="526">
        <f t="shared" si="41"/>
        <v>1462388.8391306957</v>
      </c>
      <c r="I118" s="577">
        <f t="shared" si="42"/>
        <v>1462388.8391306957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9"/>
        <v/>
      </c>
      <c r="C119" s="507">
        <f>IF(D93="","-",+C118+1)</f>
        <v>2035</v>
      </c>
      <c r="D119" s="374">
        <f>IF(F118+SUM(E$99:E118)=D$92,F118,D$92-SUM(E$99:E118))</f>
        <v>8738264.0621319134</v>
      </c>
      <c r="E119" s="522">
        <f t="shared" si="38"/>
        <v>362059.64750000014</v>
      </c>
      <c r="F119" s="523">
        <f t="shared" si="39"/>
        <v>8376204.4146319134</v>
      </c>
      <c r="G119" s="523">
        <f t="shared" si="40"/>
        <v>8557234.2383819129</v>
      </c>
      <c r="H119" s="526">
        <f t="shared" si="41"/>
        <v>1417723.3303636438</v>
      </c>
      <c r="I119" s="577">
        <f t="shared" si="42"/>
        <v>1417723.3303636438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9"/>
        <v/>
      </c>
      <c r="C120" s="507">
        <f>IF(D93="","-",+C119+1)</f>
        <v>2036</v>
      </c>
      <c r="D120" s="374">
        <f>IF(F119+SUM(E$99:E119)=D$92,F119,D$92-SUM(E$99:E119))</f>
        <v>8376204.4146319134</v>
      </c>
      <c r="E120" s="522">
        <f t="shared" si="38"/>
        <v>362059.64750000014</v>
      </c>
      <c r="F120" s="523">
        <f t="shared" si="39"/>
        <v>8014144.7671319135</v>
      </c>
      <c r="G120" s="523">
        <f t="shared" si="40"/>
        <v>8195174.5908819139</v>
      </c>
      <c r="H120" s="526">
        <f t="shared" si="41"/>
        <v>1373057.8215965922</v>
      </c>
      <c r="I120" s="577">
        <f t="shared" si="42"/>
        <v>1373057.8215965922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9"/>
        <v/>
      </c>
      <c r="C121" s="507">
        <f>IF(D93="","-",+C120+1)</f>
        <v>2037</v>
      </c>
      <c r="D121" s="374">
        <f>IF(F120+SUM(E$99:E120)=D$92,F120,D$92-SUM(E$99:E120))</f>
        <v>8014144.7671319135</v>
      </c>
      <c r="E121" s="522">
        <f t="shared" si="38"/>
        <v>362059.64750000014</v>
      </c>
      <c r="F121" s="523">
        <f t="shared" si="39"/>
        <v>7652085.1196319135</v>
      </c>
      <c r="G121" s="523">
        <f t="shared" si="40"/>
        <v>7833114.943381913</v>
      </c>
      <c r="H121" s="526">
        <f t="shared" si="41"/>
        <v>1328392.3128295403</v>
      </c>
      <c r="I121" s="577">
        <f t="shared" si="42"/>
        <v>1328392.3128295403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9"/>
        <v/>
      </c>
      <c r="C122" s="507">
        <f>IF(D93="","-",+C121+1)</f>
        <v>2038</v>
      </c>
      <c r="D122" s="374">
        <f>IF(F121+SUM(E$99:E121)=D$92,F121,D$92-SUM(E$99:E121))</f>
        <v>7652085.1196319135</v>
      </c>
      <c r="E122" s="522">
        <f t="shared" si="38"/>
        <v>362059.64750000014</v>
      </c>
      <c r="F122" s="523">
        <f t="shared" si="39"/>
        <v>7290025.4721319135</v>
      </c>
      <c r="G122" s="523">
        <f t="shared" si="40"/>
        <v>7471055.295881914</v>
      </c>
      <c r="H122" s="526">
        <f t="shared" si="41"/>
        <v>1283726.8040624887</v>
      </c>
      <c r="I122" s="577">
        <f t="shared" si="42"/>
        <v>1283726.8040624887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9"/>
        <v/>
      </c>
      <c r="C123" s="507">
        <f>IF(D93="","-",+C122+1)</f>
        <v>2039</v>
      </c>
      <c r="D123" s="374">
        <f>IF(F122+SUM(E$99:E122)=D$92,F122,D$92-SUM(E$99:E122))</f>
        <v>7290025.4721319135</v>
      </c>
      <c r="E123" s="522">
        <f t="shared" si="38"/>
        <v>362059.64750000014</v>
      </c>
      <c r="F123" s="523">
        <f t="shared" si="39"/>
        <v>6927965.8246319136</v>
      </c>
      <c r="G123" s="523">
        <f t="shared" si="40"/>
        <v>7108995.6483819131</v>
      </c>
      <c r="H123" s="526">
        <f t="shared" si="41"/>
        <v>1239061.2952954369</v>
      </c>
      <c r="I123" s="577">
        <f t="shared" si="42"/>
        <v>1239061.2952954369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9"/>
        <v/>
      </c>
      <c r="C124" s="507">
        <f>IF(D93="","-",+C123+1)</f>
        <v>2040</v>
      </c>
      <c r="D124" s="374">
        <f>IF(F123+SUM(E$99:E123)=D$92,F123,D$92-SUM(E$99:E123))</f>
        <v>6927965.8246319136</v>
      </c>
      <c r="E124" s="522">
        <f t="shared" si="38"/>
        <v>362059.64750000014</v>
      </c>
      <c r="F124" s="523">
        <f t="shared" si="39"/>
        <v>6565906.1771319136</v>
      </c>
      <c r="G124" s="523">
        <f t="shared" si="40"/>
        <v>6746936.000881914</v>
      </c>
      <c r="H124" s="526">
        <f t="shared" si="41"/>
        <v>1194395.7865283852</v>
      </c>
      <c r="I124" s="577">
        <f t="shared" si="42"/>
        <v>1194395.7865283852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9"/>
        <v/>
      </c>
      <c r="C125" s="507">
        <f>IF(D93="","-",+C124+1)</f>
        <v>2041</v>
      </c>
      <c r="D125" s="374">
        <f>IF(F124+SUM(E$99:E124)=D$92,F124,D$92-SUM(E$99:E124))</f>
        <v>6565906.1771319136</v>
      </c>
      <c r="E125" s="522">
        <f t="shared" si="38"/>
        <v>362059.64750000014</v>
      </c>
      <c r="F125" s="523">
        <f t="shared" si="39"/>
        <v>6203846.5296319136</v>
      </c>
      <c r="G125" s="523">
        <f t="shared" si="40"/>
        <v>6384876.3533819132</v>
      </c>
      <c r="H125" s="526">
        <f t="shared" si="41"/>
        <v>1149730.2777613334</v>
      </c>
      <c r="I125" s="577">
        <f t="shared" si="42"/>
        <v>1149730.2777613334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9"/>
        <v/>
      </c>
      <c r="C126" s="507">
        <f>IF(D93="","-",+C125+1)</f>
        <v>2042</v>
      </c>
      <c r="D126" s="374">
        <f>IF(F125+SUM(E$99:E125)=D$92,F125,D$92-SUM(E$99:E125))</f>
        <v>6203846.5296319136</v>
      </c>
      <c r="E126" s="522">
        <f t="shared" si="38"/>
        <v>362059.64750000014</v>
      </c>
      <c r="F126" s="523">
        <f t="shared" si="39"/>
        <v>5841786.8821319137</v>
      </c>
      <c r="G126" s="523">
        <f t="shared" si="40"/>
        <v>6022816.7058819141</v>
      </c>
      <c r="H126" s="526">
        <f t="shared" si="41"/>
        <v>1105064.7689942818</v>
      </c>
      <c r="I126" s="577">
        <f t="shared" si="42"/>
        <v>1105064.7689942818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9"/>
        <v/>
      </c>
      <c r="C127" s="507">
        <f>IF(D93="","-",+C126+1)</f>
        <v>2043</v>
      </c>
      <c r="D127" s="374">
        <f>IF(F126+SUM(E$99:E126)=D$92,F126,D$92-SUM(E$99:E126))</f>
        <v>5841786.8821319137</v>
      </c>
      <c r="E127" s="522">
        <f t="shared" si="38"/>
        <v>362059.64750000014</v>
      </c>
      <c r="F127" s="523">
        <f t="shared" si="39"/>
        <v>5479727.2346319137</v>
      </c>
      <c r="G127" s="523">
        <f t="shared" si="40"/>
        <v>5660757.0583819132</v>
      </c>
      <c r="H127" s="526">
        <f t="shared" si="41"/>
        <v>1060399.2602272299</v>
      </c>
      <c r="I127" s="577">
        <f t="shared" si="42"/>
        <v>1060399.2602272299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9"/>
        <v/>
      </c>
      <c r="C128" s="507">
        <f>IF(D93="","-",+C127+1)</f>
        <v>2044</v>
      </c>
      <c r="D128" s="374">
        <f>IF(F127+SUM(E$99:E127)=D$92,F127,D$92-SUM(E$99:E127))</f>
        <v>5479727.2346319137</v>
      </c>
      <c r="E128" s="522">
        <f t="shared" si="38"/>
        <v>362059.64750000014</v>
      </c>
      <c r="F128" s="523">
        <f t="shared" si="39"/>
        <v>5117667.5871319138</v>
      </c>
      <c r="G128" s="523">
        <f t="shared" si="40"/>
        <v>5298697.4108819142</v>
      </c>
      <c r="H128" s="526">
        <f t="shared" si="41"/>
        <v>1015733.7514601783</v>
      </c>
      <c r="I128" s="577">
        <f t="shared" si="42"/>
        <v>1015733.7514601783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9"/>
        <v/>
      </c>
      <c r="C129" s="507">
        <f>IF(D93="","-",+C128+1)</f>
        <v>2045</v>
      </c>
      <c r="D129" s="374">
        <f>IF(F128+SUM(E$99:E128)=D$92,F128,D$92-SUM(E$99:E128))</f>
        <v>5117667.5871319138</v>
      </c>
      <c r="E129" s="522">
        <f t="shared" si="38"/>
        <v>362059.64750000014</v>
      </c>
      <c r="F129" s="523">
        <f t="shared" si="39"/>
        <v>4755607.9396319138</v>
      </c>
      <c r="G129" s="523">
        <f t="shared" si="40"/>
        <v>4936637.7633819133</v>
      </c>
      <c r="H129" s="526">
        <f t="shared" si="41"/>
        <v>971068.24269312643</v>
      </c>
      <c r="I129" s="577">
        <f t="shared" si="42"/>
        <v>971068.24269312643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9"/>
        <v/>
      </c>
      <c r="C130" s="507">
        <f>IF(D93="","-",+C129+1)</f>
        <v>2046</v>
      </c>
      <c r="D130" s="374">
        <f>IF(F129+SUM(E$99:E129)=D$92,F129,D$92-SUM(E$99:E129))</f>
        <v>4755607.9396319138</v>
      </c>
      <c r="E130" s="522">
        <f t="shared" si="38"/>
        <v>362059.64750000014</v>
      </c>
      <c r="F130" s="523">
        <f t="shared" si="39"/>
        <v>4393548.2921319138</v>
      </c>
      <c r="G130" s="523">
        <f t="shared" si="40"/>
        <v>4574578.1158819143</v>
      </c>
      <c r="H130" s="526">
        <f t="shared" si="41"/>
        <v>926402.73392607481</v>
      </c>
      <c r="I130" s="577">
        <f t="shared" si="42"/>
        <v>926402.73392607481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9"/>
        <v/>
      </c>
      <c r="C131" s="507">
        <f>IF(D93="","-",+C130+1)</f>
        <v>2047</v>
      </c>
      <c r="D131" s="374">
        <f>IF(F130+SUM(E$99:E130)=D$92,F130,D$92-SUM(E$99:E130))</f>
        <v>4393548.2921319138</v>
      </c>
      <c r="E131" s="522">
        <f t="shared" si="38"/>
        <v>362059.64750000014</v>
      </c>
      <c r="F131" s="523">
        <f t="shared" si="39"/>
        <v>4031488.6446319139</v>
      </c>
      <c r="G131" s="523">
        <f t="shared" si="40"/>
        <v>4212518.4683819134</v>
      </c>
      <c r="H131" s="526">
        <f t="shared" si="41"/>
        <v>881737.22515902307</v>
      </c>
      <c r="I131" s="577">
        <f t="shared" si="42"/>
        <v>881737.22515902307</v>
      </c>
      <c r="J131" s="514">
        <f t="shared" si="30"/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9"/>
        <v/>
      </c>
      <c r="C132" s="507">
        <f>IF(D93="","-",+C131+1)</f>
        <v>2048</v>
      </c>
      <c r="D132" s="374">
        <f>IF(F131+SUM(E$99:E131)=D$92,F131,D$92-SUM(E$99:E131))</f>
        <v>4031488.6446319139</v>
      </c>
      <c r="E132" s="522">
        <f t="shared" si="38"/>
        <v>362059.64750000014</v>
      </c>
      <c r="F132" s="523">
        <f t="shared" si="39"/>
        <v>3669428.9971319139</v>
      </c>
      <c r="G132" s="523">
        <f t="shared" si="40"/>
        <v>3850458.8208819139</v>
      </c>
      <c r="H132" s="526">
        <f t="shared" si="41"/>
        <v>837071.71639197133</v>
      </c>
      <c r="I132" s="577">
        <f t="shared" si="42"/>
        <v>837071.71639197133</v>
      </c>
      <c r="J132" s="514">
        <f t="shared" si="30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9"/>
        <v/>
      </c>
      <c r="C133" s="507">
        <f>IF(D93="","-",+C132+1)</f>
        <v>2049</v>
      </c>
      <c r="D133" s="374">
        <f>IF(F132+SUM(E$99:E132)=D$92,F132,D$92-SUM(E$99:E132))</f>
        <v>3669428.9971319139</v>
      </c>
      <c r="E133" s="522">
        <f t="shared" si="38"/>
        <v>362059.64750000014</v>
      </c>
      <c r="F133" s="523">
        <f t="shared" si="39"/>
        <v>3307369.3496319139</v>
      </c>
      <c r="G133" s="523">
        <f t="shared" si="40"/>
        <v>3488399.1733819139</v>
      </c>
      <c r="H133" s="526">
        <f t="shared" si="41"/>
        <v>792406.20762491971</v>
      </c>
      <c r="I133" s="577">
        <f t="shared" si="42"/>
        <v>792406.20762491971</v>
      </c>
      <c r="J133" s="514">
        <f t="shared" si="30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9"/>
        <v/>
      </c>
      <c r="C134" s="507">
        <f>IF(D93="","-",+C133+1)</f>
        <v>2050</v>
      </c>
      <c r="D134" s="374">
        <f>IF(F133+SUM(E$99:E133)=D$92,F133,D$92-SUM(E$99:E133))</f>
        <v>3307369.3496319139</v>
      </c>
      <c r="E134" s="522">
        <f t="shared" si="38"/>
        <v>362059.64750000014</v>
      </c>
      <c r="F134" s="523">
        <f t="shared" si="39"/>
        <v>2945309.702131914</v>
      </c>
      <c r="G134" s="523">
        <f t="shared" si="40"/>
        <v>3126339.525881914</v>
      </c>
      <c r="H134" s="526">
        <f t="shared" si="41"/>
        <v>747740.69885786786</v>
      </c>
      <c r="I134" s="577">
        <f t="shared" si="42"/>
        <v>747740.69885786786</v>
      </c>
      <c r="J134" s="514">
        <f t="shared" si="30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9"/>
        <v/>
      </c>
      <c r="C135" s="507">
        <f>IF(D93="","-",+C134+1)</f>
        <v>2051</v>
      </c>
      <c r="D135" s="374">
        <f>IF(F134+SUM(E$99:E134)=D$92,F134,D$92-SUM(E$99:E134))</f>
        <v>2945309.702131914</v>
      </c>
      <c r="E135" s="522">
        <f t="shared" si="38"/>
        <v>362059.64750000014</v>
      </c>
      <c r="F135" s="523">
        <f t="shared" si="39"/>
        <v>2583250.054631914</v>
      </c>
      <c r="G135" s="523">
        <f t="shared" si="40"/>
        <v>2764279.878381914</v>
      </c>
      <c r="H135" s="526">
        <f t="shared" si="41"/>
        <v>703075.19009081624</v>
      </c>
      <c r="I135" s="577">
        <f t="shared" si="42"/>
        <v>703075.19009081624</v>
      </c>
      <c r="J135" s="514">
        <f t="shared" si="30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9"/>
        <v/>
      </c>
      <c r="C136" s="507">
        <f>IF(D93="","-",+C135+1)</f>
        <v>2052</v>
      </c>
      <c r="D136" s="374">
        <f>IF(F135+SUM(E$99:E135)=D$92,F135,D$92-SUM(E$99:E135))</f>
        <v>2583250.054631914</v>
      </c>
      <c r="E136" s="522">
        <f t="shared" si="38"/>
        <v>362059.64750000014</v>
      </c>
      <c r="F136" s="523">
        <f t="shared" si="39"/>
        <v>2221190.407131914</v>
      </c>
      <c r="G136" s="523">
        <f t="shared" si="40"/>
        <v>2402220.230881914</v>
      </c>
      <c r="H136" s="526">
        <f t="shared" si="41"/>
        <v>658409.68132376438</v>
      </c>
      <c r="I136" s="577">
        <f t="shared" si="42"/>
        <v>658409.68132376438</v>
      </c>
      <c r="J136" s="514">
        <f t="shared" si="30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9"/>
        <v/>
      </c>
      <c r="C137" s="507">
        <f>IF(D93="","-",+C136+1)</f>
        <v>2053</v>
      </c>
      <c r="D137" s="374">
        <f>IF(F136+SUM(E$99:E136)=D$92,F136,D$92-SUM(E$99:E136))</f>
        <v>2221190.407131914</v>
      </c>
      <c r="E137" s="522">
        <f t="shared" si="38"/>
        <v>362059.64750000014</v>
      </c>
      <c r="F137" s="523">
        <f t="shared" si="39"/>
        <v>1859130.7596319139</v>
      </c>
      <c r="G137" s="523">
        <f t="shared" si="40"/>
        <v>2040160.5833819141</v>
      </c>
      <c r="H137" s="526">
        <f t="shared" si="41"/>
        <v>613744.17255671276</v>
      </c>
      <c r="I137" s="577">
        <f t="shared" si="42"/>
        <v>613744.17255671276</v>
      </c>
      <c r="J137" s="514">
        <f t="shared" si="30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9"/>
        <v/>
      </c>
      <c r="C138" s="507">
        <f>IF(D93="","-",+C137+1)</f>
        <v>2054</v>
      </c>
      <c r="D138" s="374">
        <f>IF(F137+SUM(E$99:E137)=D$92,F137,D$92-SUM(E$99:E137))</f>
        <v>1859130.7596319139</v>
      </c>
      <c r="E138" s="522">
        <f t="shared" si="38"/>
        <v>362059.64750000014</v>
      </c>
      <c r="F138" s="523">
        <f t="shared" si="39"/>
        <v>1497071.1121319137</v>
      </c>
      <c r="G138" s="523">
        <f t="shared" si="40"/>
        <v>1678100.9358819136</v>
      </c>
      <c r="H138" s="526">
        <f t="shared" si="41"/>
        <v>569078.6637896609</v>
      </c>
      <c r="I138" s="577">
        <f t="shared" si="42"/>
        <v>569078.6637896609</v>
      </c>
      <c r="J138" s="514">
        <f t="shared" si="30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9"/>
        <v/>
      </c>
      <c r="C139" s="507">
        <f>IF(D93="","-",+C138+1)</f>
        <v>2055</v>
      </c>
      <c r="D139" s="374">
        <f>IF(F138+SUM(E$99:E138)=D$92,F138,D$92-SUM(E$99:E138))</f>
        <v>1497071.1121319137</v>
      </c>
      <c r="E139" s="522">
        <f t="shared" si="38"/>
        <v>362059.64750000014</v>
      </c>
      <c r="F139" s="523">
        <f t="shared" si="39"/>
        <v>1135011.4646319135</v>
      </c>
      <c r="G139" s="523">
        <f t="shared" si="40"/>
        <v>1316041.2883819137</v>
      </c>
      <c r="H139" s="526">
        <f t="shared" si="41"/>
        <v>524413.15502260916</v>
      </c>
      <c r="I139" s="577">
        <f t="shared" si="42"/>
        <v>524413.15502260916</v>
      </c>
      <c r="J139" s="514">
        <f t="shared" si="30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9"/>
        <v/>
      </c>
      <c r="C140" s="507">
        <f>IF(D93="","-",+C139+1)</f>
        <v>2056</v>
      </c>
      <c r="D140" s="374">
        <f>IF(F139+SUM(E$99:E139)=D$92,F139,D$92-SUM(E$99:E139))</f>
        <v>1135011.4646319135</v>
      </c>
      <c r="E140" s="522">
        <f t="shared" si="38"/>
        <v>362059.64750000014</v>
      </c>
      <c r="F140" s="523">
        <f t="shared" si="39"/>
        <v>772951.81713191327</v>
      </c>
      <c r="G140" s="523">
        <f t="shared" si="40"/>
        <v>953981.64088191336</v>
      </c>
      <c r="H140" s="526">
        <f t="shared" si="41"/>
        <v>479747.64625555743</v>
      </c>
      <c r="I140" s="577">
        <f t="shared" si="42"/>
        <v>479747.64625555743</v>
      </c>
      <c r="J140" s="514">
        <f t="shared" si="30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9"/>
        <v/>
      </c>
      <c r="C141" s="507">
        <f>IF(D93="","-",+C140+1)</f>
        <v>2057</v>
      </c>
      <c r="D141" s="374">
        <f>IF(F140+SUM(E$99:E140)=D$92,F140,D$92-SUM(E$99:E140))</f>
        <v>772951.81713191327</v>
      </c>
      <c r="E141" s="522">
        <f t="shared" si="38"/>
        <v>362059.64750000014</v>
      </c>
      <c r="F141" s="523">
        <f t="shared" si="39"/>
        <v>410892.16963191313</v>
      </c>
      <c r="G141" s="523">
        <f t="shared" si="40"/>
        <v>591921.99338191317</v>
      </c>
      <c r="H141" s="526">
        <f t="shared" si="41"/>
        <v>435082.13748850563</v>
      </c>
      <c r="I141" s="577">
        <f t="shared" si="42"/>
        <v>435082.13748850563</v>
      </c>
      <c r="J141" s="514">
        <f t="shared" si="30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9"/>
        <v/>
      </c>
      <c r="C142" s="507">
        <f>IF(D93="","-",+C141+1)</f>
        <v>2058</v>
      </c>
      <c r="D142" s="374">
        <f>IF(F141+SUM(E$99:E141)=D$92,F141,D$92-SUM(E$99:E141))</f>
        <v>410892.16963191313</v>
      </c>
      <c r="E142" s="522">
        <f t="shared" si="38"/>
        <v>362059.64750000014</v>
      </c>
      <c r="F142" s="523">
        <f t="shared" si="39"/>
        <v>48832.522131912992</v>
      </c>
      <c r="G142" s="523">
        <f t="shared" si="40"/>
        <v>229862.34588191306</v>
      </c>
      <c r="H142" s="526">
        <f t="shared" si="41"/>
        <v>390416.62872145389</v>
      </c>
      <c r="I142" s="577">
        <f t="shared" si="42"/>
        <v>390416.62872145389</v>
      </c>
      <c r="J142" s="514">
        <f t="shared" si="30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9"/>
        <v/>
      </c>
      <c r="C143" s="507">
        <f>IF(D93="","-",+C142+1)</f>
        <v>2059</v>
      </c>
      <c r="D143" s="374">
        <f>IF(F142+SUM(E$99:E142)=D$92,F142,D$92-SUM(E$99:E142))</f>
        <v>48832.522131912992</v>
      </c>
      <c r="E143" s="522">
        <f t="shared" si="38"/>
        <v>48832.522131912992</v>
      </c>
      <c r="F143" s="523">
        <f t="shared" si="39"/>
        <v>0</v>
      </c>
      <c r="G143" s="523">
        <f t="shared" si="40"/>
        <v>24416.261065956496</v>
      </c>
      <c r="H143" s="526">
        <f t="shared" si="41"/>
        <v>51844.635550876934</v>
      </c>
      <c r="I143" s="577">
        <f t="shared" si="42"/>
        <v>51844.635550876934</v>
      </c>
      <c r="J143" s="514">
        <f t="shared" si="30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9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0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9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0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9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0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9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0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9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0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9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0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9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0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9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0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9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0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9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0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9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0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15930624.490000011</v>
      </c>
      <c r="F155" s="375"/>
      <c r="G155" s="375"/>
      <c r="H155" s="375">
        <f>SUM(H99:H154)</f>
        <v>57727414.36875052</v>
      </c>
      <c r="I155" s="375">
        <f>SUM(I99:I154)</f>
        <v>57727414.36875052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705021.28192113526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705021.28192113526</v>
      </c>
      <c r="O6" s="269"/>
      <c r="P6" s="269"/>
    </row>
    <row r="7" spans="1:16" ht="13.5" thickBot="1">
      <c r="C7" s="467" t="s">
        <v>48</v>
      </c>
      <c r="D7" s="624" t="s">
        <v>343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5522411.1500000004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131485.97976190477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4605835.4859533263</v>
      </c>
      <c r="E25" s="630">
        <v>131485.97976190477</v>
      </c>
      <c r="F25" s="631">
        <v>4474349.5061914213</v>
      </c>
      <c r="G25" s="630">
        <v>705021.28192113526</v>
      </c>
      <c r="H25" s="639">
        <v>705021.28192113526</v>
      </c>
      <c r="I25" s="511">
        <f t="shared" si="3"/>
        <v>0</v>
      </c>
      <c r="J25" s="511"/>
      <c r="K25" s="518">
        <f t="shared" ref="K25" si="13">G25</f>
        <v>705021.28192113526</v>
      </c>
      <c r="L25" s="519">
        <f t="shared" ref="L25" si="14">IF(K25&lt;&gt;0,+G25-K25,0)</f>
        <v>0</v>
      </c>
      <c r="M25" s="518">
        <f t="shared" ref="M25" si="15">H25</f>
        <v>705021.28192113526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4474349.5061914213</v>
      </c>
      <c r="E26" s="522">
        <f t="shared" ref="E26:E72" si="16">IF(+$I$14&lt;F25,$I$14,D26)</f>
        <v>131485.97976190477</v>
      </c>
      <c r="F26" s="523">
        <f t="shared" ref="F26:F72" si="17">+D26-E26</f>
        <v>4342863.5264295163</v>
      </c>
      <c r="G26" s="524">
        <f t="shared" ref="G26:G50" si="18">+I$12*((D26+F26)/2)+E26</f>
        <v>627207.75800125464</v>
      </c>
      <c r="H26" s="491">
        <f t="shared" ref="H26:H50" si="19">+I$13*((D26+F26)/2)+E26</f>
        <v>627207.75800125464</v>
      </c>
      <c r="I26" s="511">
        <f t="shared" si="3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4342863.5264295163</v>
      </c>
      <c r="E27" s="522">
        <f t="shared" si="16"/>
        <v>131485.97976190477</v>
      </c>
      <c r="F27" s="523">
        <f t="shared" si="17"/>
        <v>4211377.5466676112</v>
      </c>
      <c r="G27" s="524">
        <f t="shared" si="18"/>
        <v>612422.93575414165</v>
      </c>
      <c r="H27" s="491">
        <f t="shared" si="19"/>
        <v>612422.93575414165</v>
      </c>
      <c r="I27" s="511">
        <f t="shared" si="3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4211377.5466676112</v>
      </c>
      <c r="E28" s="522">
        <f t="shared" si="16"/>
        <v>131485.97976190477</v>
      </c>
      <c r="F28" s="523">
        <f t="shared" si="17"/>
        <v>4079891.5669057067</v>
      </c>
      <c r="G28" s="524">
        <f t="shared" si="18"/>
        <v>597638.11350702855</v>
      </c>
      <c r="H28" s="491">
        <f t="shared" si="19"/>
        <v>597638.11350702855</v>
      </c>
      <c r="I28" s="511">
        <f t="shared" si="3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4079891.5669057067</v>
      </c>
      <c r="E29" s="522">
        <f t="shared" si="16"/>
        <v>131485.97976190477</v>
      </c>
      <c r="F29" s="523">
        <f t="shared" si="17"/>
        <v>3948405.5871438021</v>
      </c>
      <c r="G29" s="524">
        <f t="shared" si="18"/>
        <v>582853.29125991545</v>
      </c>
      <c r="H29" s="491">
        <f t="shared" si="19"/>
        <v>582853.29125991545</v>
      </c>
      <c r="I29" s="511">
        <f t="shared" si="3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3948405.5871438021</v>
      </c>
      <c r="E30" s="522">
        <f t="shared" si="16"/>
        <v>131485.97976190477</v>
      </c>
      <c r="F30" s="523">
        <f t="shared" si="17"/>
        <v>3816919.6073818975</v>
      </c>
      <c r="G30" s="524">
        <f t="shared" si="18"/>
        <v>568068.46901280247</v>
      </c>
      <c r="H30" s="491">
        <f t="shared" si="19"/>
        <v>568068.46901280247</v>
      </c>
      <c r="I30" s="511">
        <f t="shared" si="3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3816919.6073818975</v>
      </c>
      <c r="E31" s="522">
        <f t="shared" si="16"/>
        <v>131485.97976190477</v>
      </c>
      <c r="F31" s="523">
        <f t="shared" si="17"/>
        <v>3685433.6276199929</v>
      </c>
      <c r="G31" s="524">
        <f t="shared" si="18"/>
        <v>553283.64676568937</v>
      </c>
      <c r="H31" s="491">
        <f t="shared" si="19"/>
        <v>553283.64676568937</v>
      </c>
      <c r="I31" s="511">
        <f t="shared" si="3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3685433.6276199929</v>
      </c>
      <c r="E32" s="522">
        <f t="shared" si="16"/>
        <v>131485.97976190477</v>
      </c>
      <c r="F32" s="523">
        <f t="shared" si="17"/>
        <v>3553947.6478580884</v>
      </c>
      <c r="G32" s="524">
        <f t="shared" si="18"/>
        <v>538498.82451857638</v>
      </c>
      <c r="H32" s="491">
        <f t="shared" si="19"/>
        <v>538498.82451857638</v>
      </c>
      <c r="I32" s="511">
        <f t="shared" si="3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3553947.6478580884</v>
      </c>
      <c r="E33" s="522">
        <f t="shared" si="16"/>
        <v>131485.97976190477</v>
      </c>
      <c r="F33" s="523">
        <f t="shared" si="17"/>
        <v>3422461.6680961838</v>
      </c>
      <c r="G33" s="524">
        <f t="shared" si="18"/>
        <v>523714.0022714634</v>
      </c>
      <c r="H33" s="491">
        <f t="shared" si="19"/>
        <v>523714.0022714634</v>
      </c>
      <c r="I33" s="511">
        <f t="shared" si="3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3422461.6680961838</v>
      </c>
      <c r="E34" s="522">
        <f t="shared" si="16"/>
        <v>131485.97976190477</v>
      </c>
      <c r="F34" s="523">
        <f t="shared" si="17"/>
        <v>3290975.6883342792</v>
      </c>
      <c r="G34" s="524">
        <f t="shared" si="18"/>
        <v>508929.18002435041</v>
      </c>
      <c r="H34" s="491">
        <f t="shared" si="19"/>
        <v>508929.18002435041</v>
      </c>
      <c r="I34" s="511">
        <f t="shared" si="3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3290975.6883342792</v>
      </c>
      <c r="E35" s="522">
        <f t="shared" si="16"/>
        <v>131485.97976190477</v>
      </c>
      <c r="F35" s="523">
        <f t="shared" si="17"/>
        <v>3159489.7085723747</v>
      </c>
      <c r="G35" s="524">
        <f t="shared" si="18"/>
        <v>494144.35777723731</v>
      </c>
      <c r="H35" s="491">
        <f t="shared" si="19"/>
        <v>494144.35777723731</v>
      </c>
      <c r="I35" s="511">
        <f t="shared" si="3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3159489.7085723747</v>
      </c>
      <c r="E36" s="522">
        <f t="shared" si="16"/>
        <v>131485.97976190477</v>
      </c>
      <c r="F36" s="523">
        <f t="shared" si="17"/>
        <v>3028003.7288104701</v>
      </c>
      <c r="G36" s="524">
        <f t="shared" si="18"/>
        <v>479359.53553012433</v>
      </c>
      <c r="H36" s="491">
        <f t="shared" si="19"/>
        <v>479359.53553012433</v>
      </c>
      <c r="I36" s="511">
        <f t="shared" si="3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3028003.7288104701</v>
      </c>
      <c r="E37" s="522">
        <f t="shared" si="16"/>
        <v>131485.97976190477</v>
      </c>
      <c r="F37" s="523">
        <f t="shared" si="17"/>
        <v>2896517.7490485655</v>
      </c>
      <c r="G37" s="524">
        <f t="shared" si="18"/>
        <v>464574.71328301122</v>
      </c>
      <c r="H37" s="491">
        <f t="shared" si="19"/>
        <v>464574.71328301122</v>
      </c>
      <c r="I37" s="511">
        <f t="shared" si="3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2896517.7490485655</v>
      </c>
      <c r="E38" s="522">
        <f t="shared" si="16"/>
        <v>131485.97976190477</v>
      </c>
      <c r="F38" s="523">
        <f t="shared" si="17"/>
        <v>2765031.7692866609</v>
      </c>
      <c r="G38" s="524">
        <f t="shared" si="18"/>
        <v>449789.89103589824</v>
      </c>
      <c r="H38" s="491">
        <f t="shared" si="19"/>
        <v>449789.89103589824</v>
      </c>
      <c r="I38" s="511">
        <f t="shared" si="3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2765031.7692866609</v>
      </c>
      <c r="E39" s="522">
        <f t="shared" si="16"/>
        <v>131485.97976190477</v>
      </c>
      <c r="F39" s="523">
        <f t="shared" si="17"/>
        <v>2633545.7895247564</v>
      </c>
      <c r="G39" s="524">
        <f t="shared" si="18"/>
        <v>435005.06878878514</v>
      </c>
      <c r="H39" s="491">
        <f t="shared" si="19"/>
        <v>435005.06878878514</v>
      </c>
      <c r="I39" s="511">
        <f t="shared" si="3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2633545.7895247564</v>
      </c>
      <c r="E40" s="522">
        <f t="shared" si="16"/>
        <v>131485.97976190477</v>
      </c>
      <c r="F40" s="523">
        <f t="shared" si="17"/>
        <v>2502059.8097628518</v>
      </c>
      <c r="G40" s="524">
        <f t="shared" si="18"/>
        <v>420220.24654167215</v>
      </c>
      <c r="H40" s="491">
        <f t="shared" si="19"/>
        <v>420220.24654167215</v>
      </c>
      <c r="I40" s="511">
        <f t="shared" si="3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2502059.8097628518</v>
      </c>
      <c r="E41" s="522">
        <f t="shared" si="16"/>
        <v>131485.97976190477</v>
      </c>
      <c r="F41" s="523">
        <f t="shared" si="17"/>
        <v>2370573.8300009472</v>
      </c>
      <c r="G41" s="524">
        <f t="shared" si="18"/>
        <v>405435.42429455905</v>
      </c>
      <c r="H41" s="491">
        <f t="shared" si="19"/>
        <v>405435.42429455905</v>
      </c>
      <c r="I41" s="511">
        <f t="shared" si="3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2370573.8300009472</v>
      </c>
      <c r="E42" s="522">
        <f t="shared" si="16"/>
        <v>131485.97976190477</v>
      </c>
      <c r="F42" s="523">
        <f t="shared" si="17"/>
        <v>2239087.8502390427</v>
      </c>
      <c r="G42" s="524">
        <f t="shared" si="18"/>
        <v>390650.60204744607</v>
      </c>
      <c r="H42" s="491">
        <f t="shared" si="19"/>
        <v>390650.60204744607</v>
      </c>
      <c r="I42" s="511">
        <f t="shared" si="3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2239087.8502390427</v>
      </c>
      <c r="E43" s="522">
        <f t="shared" si="16"/>
        <v>131485.97976190477</v>
      </c>
      <c r="F43" s="523">
        <f t="shared" si="17"/>
        <v>2107601.8704771381</v>
      </c>
      <c r="G43" s="524">
        <f t="shared" si="18"/>
        <v>375865.77980033297</v>
      </c>
      <c r="H43" s="491">
        <f t="shared" si="19"/>
        <v>375865.77980033297</v>
      </c>
      <c r="I43" s="511">
        <f t="shared" si="3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2107601.8704771381</v>
      </c>
      <c r="E44" s="522">
        <f t="shared" si="16"/>
        <v>131485.97976190477</v>
      </c>
      <c r="F44" s="523">
        <f t="shared" si="17"/>
        <v>1976115.8907152333</v>
      </c>
      <c r="G44" s="524">
        <f t="shared" si="18"/>
        <v>361080.95755321998</v>
      </c>
      <c r="H44" s="491">
        <f t="shared" si="19"/>
        <v>361080.95755321998</v>
      </c>
      <c r="I44" s="511">
        <f t="shared" si="3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1976115.8907152333</v>
      </c>
      <c r="E45" s="522">
        <f t="shared" si="16"/>
        <v>131485.97976190477</v>
      </c>
      <c r="F45" s="523">
        <f t="shared" si="17"/>
        <v>1844629.9109533285</v>
      </c>
      <c r="G45" s="524">
        <f t="shared" si="18"/>
        <v>346296.13530610694</v>
      </c>
      <c r="H45" s="491">
        <f t="shared" si="19"/>
        <v>346296.13530610694</v>
      </c>
      <c r="I45" s="511">
        <f t="shared" si="3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1844629.9109533285</v>
      </c>
      <c r="E46" s="522">
        <f t="shared" si="16"/>
        <v>131485.97976190477</v>
      </c>
      <c r="F46" s="523">
        <f t="shared" si="17"/>
        <v>1713143.9311914237</v>
      </c>
      <c r="G46" s="524">
        <f t="shared" si="18"/>
        <v>331511.3130589939</v>
      </c>
      <c r="H46" s="491">
        <f t="shared" si="19"/>
        <v>331511.3130589939</v>
      </c>
      <c r="I46" s="511">
        <f t="shared" si="3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1713143.9311914237</v>
      </c>
      <c r="E47" s="522">
        <f t="shared" si="16"/>
        <v>131485.97976190477</v>
      </c>
      <c r="F47" s="523">
        <f t="shared" si="17"/>
        <v>1581657.9514295189</v>
      </c>
      <c r="G47" s="524">
        <f t="shared" si="18"/>
        <v>316726.49081188079</v>
      </c>
      <c r="H47" s="491">
        <f t="shared" si="19"/>
        <v>316726.49081188079</v>
      </c>
      <c r="I47" s="511">
        <f t="shared" si="3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1581657.9514295189</v>
      </c>
      <c r="E48" s="522">
        <f t="shared" si="16"/>
        <v>131485.97976190477</v>
      </c>
      <c r="F48" s="523">
        <f t="shared" si="17"/>
        <v>1450171.9716676141</v>
      </c>
      <c r="G48" s="524">
        <f t="shared" si="18"/>
        <v>301941.66856476769</v>
      </c>
      <c r="H48" s="491">
        <f t="shared" si="19"/>
        <v>301941.66856476769</v>
      </c>
      <c r="I48" s="511">
        <f t="shared" si="3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1450171.9716676141</v>
      </c>
      <c r="E49" s="522">
        <f t="shared" si="16"/>
        <v>131485.97976190477</v>
      </c>
      <c r="F49" s="523">
        <f t="shared" si="17"/>
        <v>1318685.9919057093</v>
      </c>
      <c r="G49" s="524">
        <f t="shared" si="18"/>
        <v>287156.84631765471</v>
      </c>
      <c r="H49" s="491">
        <f t="shared" si="19"/>
        <v>287156.84631765471</v>
      </c>
      <c r="I49" s="511">
        <f t="shared" si="3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1318685.9919057093</v>
      </c>
      <c r="E50" s="522">
        <f t="shared" si="16"/>
        <v>131485.97976190477</v>
      </c>
      <c r="F50" s="523">
        <f t="shared" si="17"/>
        <v>1187200.0121438045</v>
      </c>
      <c r="G50" s="524">
        <f t="shared" si="18"/>
        <v>272372.02407054161</v>
      </c>
      <c r="H50" s="491">
        <f t="shared" si="19"/>
        <v>272372.02407054161</v>
      </c>
      <c r="I50" s="511">
        <f t="shared" si="3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1187200.0121438045</v>
      </c>
      <c r="E51" s="522">
        <f t="shared" si="16"/>
        <v>131485.97976190477</v>
      </c>
      <c r="F51" s="523">
        <f t="shared" si="17"/>
        <v>1055714.0323818997</v>
      </c>
      <c r="G51" s="524">
        <f t="shared" ref="G51:G72" si="21">+I$12*((D51+F51)/2)+E51</f>
        <v>257587.20182342856</v>
      </c>
      <c r="H51" s="491">
        <f t="shared" ref="H51:H72" si="22">+I$13*((D51+F51)/2)+E51</f>
        <v>257587.20182342856</v>
      </c>
      <c r="I51" s="511">
        <f t="shared" si="3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1055714.0323818997</v>
      </c>
      <c r="E52" s="522">
        <f t="shared" si="16"/>
        <v>131485.97976190477</v>
      </c>
      <c r="F52" s="523">
        <f t="shared" si="17"/>
        <v>924228.05261999485</v>
      </c>
      <c r="G52" s="524">
        <f t="shared" si="21"/>
        <v>242802.37957631552</v>
      </c>
      <c r="H52" s="491">
        <f t="shared" si="22"/>
        <v>242802.37957631552</v>
      </c>
      <c r="I52" s="511">
        <f t="shared" si="3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924228.05261999485</v>
      </c>
      <c r="E53" s="522">
        <f t="shared" si="16"/>
        <v>131485.97976190477</v>
      </c>
      <c r="F53" s="523">
        <f t="shared" si="17"/>
        <v>792742.07285809005</v>
      </c>
      <c r="G53" s="524">
        <f t="shared" si="21"/>
        <v>228017.55732920245</v>
      </c>
      <c r="H53" s="491">
        <f t="shared" si="22"/>
        <v>228017.55732920245</v>
      </c>
      <c r="I53" s="511">
        <f t="shared" si="3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792742.07285809005</v>
      </c>
      <c r="E54" s="522">
        <f t="shared" si="16"/>
        <v>131485.97976190477</v>
      </c>
      <c r="F54" s="523">
        <f t="shared" si="17"/>
        <v>661256.09309618524</v>
      </c>
      <c r="G54" s="524">
        <f t="shared" si="21"/>
        <v>213232.73508208938</v>
      </c>
      <c r="H54" s="491">
        <f t="shared" si="22"/>
        <v>213232.73508208938</v>
      </c>
      <c r="I54" s="511">
        <f t="shared" si="3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661256.09309618524</v>
      </c>
      <c r="E55" s="522">
        <f t="shared" si="16"/>
        <v>131485.97976190477</v>
      </c>
      <c r="F55" s="523">
        <f t="shared" si="17"/>
        <v>529770.11333428044</v>
      </c>
      <c r="G55" s="524">
        <f t="shared" si="21"/>
        <v>198447.91283497633</v>
      </c>
      <c r="H55" s="491">
        <f t="shared" si="22"/>
        <v>198447.91283497633</v>
      </c>
      <c r="I55" s="511">
        <f t="shared" si="3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529770.11333428044</v>
      </c>
      <c r="E56" s="522">
        <f t="shared" si="16"/>
        <v>131485.97976190477</v>
      </c>
      <c r="F56" s="523">
        <f t="shared" si="17"/>
        <v>398284.13357237563</v>
      </c>
      <c r="G56" s="524">
        <f t="shared" si="21"/>
        <v>183663.09058786326</v>
      </c>
      <c r="H56" s="491">
        <f t="shared" si="22"/>
        <v>183663.09058786326</v>
      </c>
      <c r="I56" s="511">
        <f t="shared" si="3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398284.13357237563</v>
      </c>
      <c r="E57" s="522">
        <f t="shared" si="16"/>
        <v>131485.97976190477</v>
      </c>
      <c r="F57" s="523">
        <f t="shared" si="17"/>
        <v>266798.15381047083</v>
      </c>
      <c r="G57" s="524">
        <f t="shared" si="21"/>
        <v>168878.26834075022</v>
      </c>
      <c r="H57" s="491">
        <f t="shared" si="22"/>
        <v>168878.26834075022</v>
      </c>
      <c r="I57" s="511">
        <f t="shared" si="3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266798.15381047083</v>
      </c>
      <c r="E58" s="522">
        <f t="shared" si="16"/>
        <v>131485.97976190477</v>
      </c>
      <c r="F58" s="523">
        <f t="shared" si="17"/>
        <v>135312.17404856606</v>
      </c>
      <c r="G58" s="524">
        <f t="shared" si="21"/>
        <v>154093.44609363715</v>
      </c>
      <c r="H58" s="491">
        <f t="shared" si="22"/>
        <v>154093.44609363715</v>
      </c>
      <c r="I58" s="511">
        <f t="shared" si="3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135312.17404856606</v>
      </c>
      <c r="E59" s="522">
        <f t="shared" si="16"/>
        <v>131485.97976190477</v>
      </c>
      <c r="F59" s="523">
        <f t="shared" si="17"/>
        <v>3826.1942866612808</v>
      </c>
      <c r="G59" s="524">
        <f t="shared" si="21"/>
        <v>139308.6238465241</v>
      </c>
      <c r="H59" s="491">
        <f t="shared" si="22"/>
        <v>139308.6238465241</v>
      </c>
      <c r="I59" s="511">
        <f t="shared" si="3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3826.1942866612808</v>
      </c>
      <c r="E60" s="522">
        <f t="shared" si="16"/>
        <v>3826.1942866612808</v>
      </c>
      <c r="F60" s="523">
        <f t="shared" si="17"/>
        <v>0</v>
      </c>
      <c r="G60" s="524">
        <f t="shared" si="21"/>
        <v>4041.3107671926764</v>
      </c>
      <c r="H60" s="491">
        <f t="shared" si="22"/>
        <v>4041.3107671926764</v>
      </c>
      <c r="I60" s="511">
        <f t="shared" si="3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3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3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3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3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3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3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3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3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3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3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3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3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5522411.1500000022</v>
      </c>
      <c r="F73" s="375"/>
      <c r="G73" s="375">
        <f>SUM(G17:G72)</f>
        <v>19493951.257734742</v>
      </c>
      <c r="H73" s="375">
        <f>SUM(H17:H72)</f>
        <v>19493951.257734742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705021.28192113526</v>
      </c>
      <c r="N87" s="546">
        <f>IF(J92&lt;D11,0,VLOOKUP(J92,C17:O72,11))</f>
        <v>705021.28192113526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686199.34400256246</v>
      </c>
      <c r="N88" s="550">
        <f>IF(J92&lt;D11,0,VLOOKUP(J92,C99:P154,7))</f>
        <v>686199.34400256246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-18821.937918572803</v>
      </c>
      <c r="N89" s="555">
        <f>+N88-N87</f>
        <v>-18821.937918572803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5522411.1500000004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125509.34431818183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23">+H99</f>
        <v>353575.82530859788</v>
      </c>
      <c r="M99" s="513">
        <f t="shared" ref="M99:M130" si="24">IF(L99&lt;&gt;0,+H99-L99,0)</f>
        <v>0</v>
      </c>
      <c r="N99" s="512">
        <f t="shared" ref="N99:N104" si="25">+I99</f>
        <v>353575.82530859788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23"/>
        <v>803421.15279042628</v>
      </c>
      <c r="M100" s="514">
        <f t="shared" ref="M100:M105" si="28">IF(L100&lt;&gt;0,+H100-L100,0)</f>
        <v>0</v>
      </c>
      <c r="N100" s="518">
        <f t="shared" si="25"/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30">+I101-H101</f>
        <v>0</v>
      </c>
      <c r="K101" s="514"/>
      <c r="L101" s="518">
        <f t="shared" si="23"/>
        <v>779055.49944878952</v>
      </c>
      <c r="M101" s="514">
        <f t="shared" si="28"/>
        <v>0</v>
      </c>
      <c r="N101" s="518">
        <f t="shared" si="25"/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30"/>
        <v>0</v>
      </c>
      <c r="K102" s="514"/>
      <c r="L102" s="518">
        <f t="shared" si="23"/>
        <v>680583.00655464595</v>
      </c>
      <c r="M102" s="514">
        <f t="shared" si="28"/>
        <v>0</v>
      </c>
      <c r="N102" s="518">
        <f t="shared" si="25"/>
        <v>680583.00655464595</v>
      </c>
      <c r="O102" s="514">
        <f>IF(N102&lt;&gt;0,+I102-N102,0)</f>
        <v>0</v>
      </c>
      <c r="P102" s="514">
        <f t="shared" si="27"/>
        <v>0</v>
      </c>
    </row>
    <row r="103" spans="1:16" ht="12.5">
      <c r="B103" s="195" t="str">
        <f t="shared" si="29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30"/>
        <v>0</v>
      </c>
      <c r="K103" s="514"/>
      <c r="L103" s="518">
        <f t="shared" si="23"/>
        <v>671080.87658517435</v>
      </c>
      <c r="M103" s="514">
        <f t="shared" si="28"/>
        <v>0</v>
      </c>
      <c r="N103" s="518">
        <f t="shared" si="25"/>
        <v>671080.87658517435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9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30"/>
        <v>0</v>
      </c>
      <c r="K104" s="514"/>
      <c r="L104" s="518">
        <f t="shared" si="23"/>
        <v>662862.25625134655</v>
      </c>
      <c r="M104" s="514">
        <f t="shared" si="28"/>
        <v>0</v>
      </c>
      <c r="N104" s="518">
        <f t="shared" si="25"/>
        <v>662862.25625134655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9"/>
        <v/>
      </c>
      <c r="C105" s="507">
        <f>IF(D93="","-",+C104+1)</f>
        <v>2021</v>
      </c>
      <c r="D105" s="629">
        <v>4873899.5598006658</v>
      </c>
      <c r="E105" s="630">
        <v>134692.95121951221</v>
      </c>
      <c r="F105" s="631">
        <v>4739206.6085811537</v>
      </c>
      <c r="G105" s="631">
        <v>4806553.0841909098</v>
      </c>
      <c r="H105" s="633">
        <v>680305.10608642804</v>
      </c>
      <c r="I105" s="634">
        <v>680305.10608642804</v>
      </c>
      <c r="J105" s="514">
        <f t="shared" si="30"/>
        <v>0</v>
      </c>
      <c r="K105" s="514"/>
      <c r="L105" s="518">
        <f t="shared" ref="L105" si="31">+H105</f>
        <v>680305.10608642804</v>
      </c>
      <c r="M105" s="514">
        <f t="shared" si="28"/>
        <v>0</v>
      </c>
      <c r="N105" s="518">
        <f t="shared" ref="N105" si="32">+I105</f>
        <v>680305.10608642804</v>
      </c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9"/>
        <v/>
      </c>
      <c r="C106" s="507">
        <f>IF(D93="","-",+C105+1)</f>
        <v>2022</v>
      </c>
      <c r="D106" s="629">
        <v>4739206.6085811537</v>
      </c>
      <c r="E106" s="630">
        <v>131485.97619047618</v>
      </c>
      <c r="F106" s="631">
        <v>4607720.6323906779</v>
      </c>
      <c r="G106" s="631">
        <v>4673463.6204859158</v>
      </c>
      <c r="H106" s="633">
        <v>680420.93258992897</v>
      </c>
      <c r="I106" s="634">
        <v>680420.93258992897</v>
      </c>
      <c r="J106" s="514">
        <f t="shared" si="30"/>
        <v>0</v>
      </c>
      <c r="K106" s="514"/>
      <c r="L106" s="518">
        <f t="shared" ref="L106" si="33">+H106</f>
        <v>680420.93258992897</v>
      </c>
      <c r="M106" s="514">
        <f t="shared" ref="M106" si="34">IF(L106&lt;&gt;0,+H106-L106,0)</f>
        <v>0</v>
      </c>
      <c r="N106" s="518">
        <f t="shared" ref="N106" si="35">+I106</f>
        <v>680420.93258992897</v>
      </c>
      <c r="O106" s="514">
        <f t="shared" ref="O106" si="36">IF(N106&lt;&gt;0,+I106-N106,0)</f>
        <v>0</v>
      </c>
      <c r="P106" s="514">
        <f t="shared" ref="P106" si="37">+O106-M106</f>
        <v>0</v>
      </c>
    </row>
    <row r="107" spans="1:16" ht="12.5">
      <c r="B107" s="195" t="str">
        <f t="shared" si="29"/>
        <v>IU</v>
      </c>
      <c r="C107" s="507">
        <f>IF(D93="","-",+C106+1)</f>
        <v>2023</v>
      </c>
      <c r="D107" s="374">
        <f>IF(F106+SUM(E$99:E106)=D$92,F106,D$92-SUM(E$99:E106))</f>
        <v>4607720.7823906764</v>
      </c>
      <c r="E107" s="522">
        <f t="shared" ref="E107:E154" si="38">IF(+$J$96&lt;F106,$J$96,D107)</f>
        <v>125509.34431818183</v>
      </c>
      <c r="F107" s="523">
        <f t="shared" ref="F107:F154" si="39">+D107-E107</f>
        <v>4482211.4380724942</v>
      </c>
      <c r="G107" s="523">
        <f t="shared" ref="G107:G154" si="40">+(F107+D107)/2</f>
        <v>4544966.1102315858</v>
      </c>
      <c r="H107" s="526">
        <f t="shared" ref="H107:H154" si="41">+J$94*G107+E107</f>
        <v>686199.34400256246</v>
      </c>
      <c r="I107" s="577">
        <f t="shared" ref="I107:I154" si="42">+J$95*G107+E107</f>
        <v>686199.34400256246</v>
      </c>
      <c r="J107" s="514">
        <f t="shared" si="30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9"/>
        <v/>
      </c>
      <c r="C108" s="507">
        <f>IF(D93="","-",+C107+1)</f>
        <v>2024</v>
      </c>
      <c r="D108" s="374">
        <f>IF(F107+SUM(E$99:E107)=D$92,F107,D$92-SUM(E$99:E107))</f>
        <v>4482211.4380724942</v>
      </c>
      <c r="E108" s="522">
        <f t="shared" si="38"/>
        <v>125509.34431818183</v>
      </c>
      <c r="F108" s="523">
        <f t="shared" si="39"/>
        <v>4356702.093754312</v>
      </c>
      <c r="G108" s="523">
        <f t="shared" si="40"/>
        <v>4419456.7659134027</v>
      </c>
      <c r="H108" s="526">
        <f t="shared" si="41"/>
        <v>670715.87668523111</v>
      </c>
      <c r="I108" s="577">
        <f t="shared" si="42"/>
        <v>670715.87668523111</v>
      </c>
      <c r="J108" s="514">
        <f t="shared" si="30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9"/>
        <v/>
      </c>
      <c r="C109" s="507">
        <f>IF(D93="","-",+C108+1)</f>
        <v>2025</v>
      </c>
      <c r="D109" s="374">
        <f>IF(F108+SUM(E$99:E108)=D$92,F108,D$92-SUM(E$99:E108))</f>
        <v>4356702.093754312</v>
      </c>
      <c r="E109" s="522">
        <f t="shared" si="38"/>
        <v>125509.34431818183</v>
      </c>
      <c r="F109" s="523">
        <f t="shared" si="39"/>
        <v>4231192.7494361298</v>
      </c>
      <c r="G109" s="523">
        <f t="shared" si="40"/>
        <v>4293947.4215952214</v>
      </c>
      <c r="H109" s="526">
        <f t="shared" si="41"/>
        <v>655232.40936790011</v>
      </c>
      <c r="I109" s="577">
        <f t="shared" si="42"/>
        <v>655232.40936790011</v>
      </c>
      <c r="J109" s="514">
        <f t="shared" si="30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9"/>
        <v/>
      </c>
      <c r="C110" s="507">
        <f>IF(D93="","-",+C109+1)</f>
        <v>2026</v>
      </c>
      <c r="D110" s="374">
        <f>IF(F109+SUM(E$99:E109)=D$92,F109,D$92-SUM(E$99:E109))</f>
        <v>4231192.7494361298</v>
      </c>
      <c r="E110" s="522">
        <f t="shared" si="38"/>
        <v>125509.34431818183</v>
      </c>
      <c r="F110" s="523">
        <f t="shared" si="39"/>
        <v>4105683.4051179481</v>
      </c>
      <c r="G110" s="523">
        <f t="shared" si="40"/>
        <v>4168438.0772770392</v>
      </c>
      <c r="H110" s="526">
        <f t="shared" si="41"/>
        <v>639748.94205056899</v>
      </c>
      <c r="I110" s="577">
        <f t="shared" si="42"/>
        <v>639748.94205056899</v>
      </c>
      <c r="J110" s="514">
        <f t="shared" si="30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9"/>
        <v/>
      </c>
      <c r="C111" s="507">
        <f>IF(D93="","-",+C110+1)</f>
        <v>2027</v>
      </c>
      <c r="D111" s="374">
        <f>IF(F110+SUM(E$99:E110)=D$92,F110,D$92-SUM(E$99:E110))</f>
        <v>4105683.4051179481</v>
      </c>
      <c r="E111" s="522">
        <f t="shared" si="38"/>
        <v>125509.34431818183</v>
      </c>
      <c r="F111" s="523">
        <f t="shared" si="39"/>
        <v>3980174.0607997663</v>
      </c>
      <c r="G111" s="523">
        <f t="shared" si="40"/>
        <v>4042928.732958857</v>
      </c>
      <c r="H111" s="526">
        <f t="shared" si="41"/>
        <v>624265.47473323788</v>
      </c>
      <c r="I111" s="577">
        <f t="shared" si="42"/>
        <v>624265.47473323788</v>
      </c>
      <c r="J111" s="514">
        <f t="shared" si="30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9"/>
        <v/>
      </c>
      <c r="C112" s="507">
        <f>IF(D93="","-",+C111+1)</f>
        <v>2028</v>
      </c>
      <c r="D112" s="374">
        <f>IF(F111+SUM(E$99:E111)=D$92,F111,D$92-SUM(E$99:E111))</f>
        <v>3980174.0607997663</v>
      </c>
      <c r="E112" s="522">
        <f t="shared" si="38"/>
        <v>125509.34431818183</v>
      </c>
      <c r="F112" s="523">
        <f t="shared" si="39"/>
        <v>3854664.7164815846</v>
      </c>
      <c r="G112" s="523">
        <f t="shared" si="40"/>
        <v>3917419.3886406757</v>
      </c>
      <c r="H112" s="526">
        <f t="shared" si="41"/>
        <v>608782.00741590676</v>
      </c>
      <c r="I112" s="577">
        <f t="shared" si="42"/>
        <v>608782.00741590676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9"/>
        <v/>
      </c>
      <c r="C113" s="507">
        <f>IF(D93="","-",+C112+1)</f>
        <v>2029</v>
      </c>
      <c r="D113" s="374">
        <f>IF(F112+SUM(E$99:E112)=D$92,F112,D$92-SUM(E$99:E112))</f>
        <v>3854664.7164815846</v>
      </c>
      <c r="E113" s="522">
        <f t="shared" si="38"/>
        <v>125509.34431818183</v>
      </c>
      <c r="F113" s="523">
        <f t="shared" si="39"/>
        <v>3729155.3721634028</v>
      </c>
      <c r="G113" s="523">
        <f t="shared" si="40"/>
        <v>3791910.0443224935</v>
      </c>
      <c r="H113" s="526">
        <f t="shared" si="41"/>
        <v>593298.54009857564</v>
      </c>
      <c r="I113" s="577">
        <f t="shared" si="42"/>
        <v>593298.54009857564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9"/>
        <v/>
      </c>
      <c r="C114" s="507">
        <f>IF(D93="","-",+C113+1)</f>
        <v>2030</v>
      </c>
      <c r="D114" s="374">
        <f>IF(F113+SUM(E$99:E113)=D$92,F113,D$92-SUM(E$99:E113))</f>
        <v>3729155.3721634028</v>
      </c>
      <c r="E114" s="522">
        <f t="shared" si="38"/>
        <v>125509.34431818183</v>
      </c>
      <c r="F114" s="523">
        <f t="shared" si="39"/>
        <v>3603646.0278452211</v>
      </c>
      <c r="G114" s="523">
        <f t="shared" si="40"/>
        <v>3666400.7000043122</v>
      </c>
      <c r="H114" s="526">
        <f t="shared" si="41"/>
        <v>577815.07278124464</v>
      </c>
      <c r="I114" s="577">
        <f t="shared" si="42"/>
        <v>577815.07278124464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9"/>
        <v/>
      </c>
      <c r="C115" s="507">
        <f>IF(D93="","-",+C114+1)</f>
        <v>2031</v>
      </c>
      <c r="D115" s="374">
        <f>IF(F114+SUM(E$99:E114)=D$92,F114,D$92-SUM(E$99:E114))</f>
        <v>3603646.0278452211</v>
      </c>
      <c r="E115" s="522">
        <f t="shared" si="38"/>
        <v>125509.34431818183</v>
      </c>
      <c r="F115" s="523">
        <f t="shared" si="39"/>
        <v>3478136.6835270394</v>
      </c>
      <c r="G115" s="523">
        <f t="shared" si="40"/>
        <v>3540891.35568613</v>
      </c>
      <c r="H115" s="526">
        <f t="shared" si="41"/>
        <v>562331.60546391353</v>
      </c>
      <c r="I115" s="577">
        <f t="shared" si="42"/>
        <v>562331.60546391353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9"/>
        <v/>
      </c>
      <c r="C116" s="507">
        <f>IF(D93="","-",+C115+1)</f>
        <v>2032</v>
      </c>
      <c r="D116" s="374">
        <f>IF(F115+SUM(E$99:E115)=D$92,F115,D$92-SUM(E$99:E115))</f>
        <v>3478136.6835270394</v>
      </c>
      <c r="E116" s="522">
        <f t="shared" si="38"/>
        <v>125509.34431818183</v>
      </c>
      <c r="F116" s="523">
        <f t="shared" si="39"/>
        <v>3352627.3392088576</v>
      </c>
      <c r="G116" s="523">
        <f t="shared" si="40"/>
        <v>3415382.0113679487</v>
      </c>
      <c r="H116" s="526">
        <f t="shared" si="41"/>
        <v>546848.13814658253</v>
      </c>
      <c r="I116" s="577">
        <f t="shared" si="42"/>
        <v>546848.13814658253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9"/>
        <v/>
      </c>
      <c r="C117" s="507">
        <f>IF(D93="","-",+C116+1)</f>
        <v>2033</v>
      </c>
      <c r="D117" s="374">
        <f>IF(F116+SUM(E$99:E116)=D$92,F116,D$92-SUM(E$99:E116))</f>
        <v>3352627.3392088576</v>
      </c>
      <c r="E117" s="522">
        <f t="shared" si="38"/>
        <v>125509.34431818183</v>
      </c>
      <c r="F117" s="523">
        <f t="shared" si="39"/>
        <v>3227117.9948906759</v>
      </c>
      <c r="G117" s="523">
        <f t="shared" si="40"/>
        <v>3289872.6670497665</v>
      </c>
      <c r="H117" s="526">
        <f t="shared" si="41"/>
        <v>531364.67082925129</v>
      </c>
      <c r="I117" s="577">
        <f t="shared" si="42"/>
        <v>531364.67082925129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9"/>
        <v/>
      </c>
      <c r="C118" s="507">
        <f>IF(D93="","-",+C117+1)</f>
        <v>2034</v>
      </c>
      <c r="D118" s="374">
        <f>IF(F117+SUM(E$99:E117)=D$92,F117,D$92-SUM(E$99:E117))</f>
        <v>3227117.9948906759</v>
      </c>
      <c r="E118" s="522">
        <f t="shared" si="38"/>
        <v>125509.34431818183</v>
      </c>
      <c r="F118" s="523">
        <f t="shared" si="39"/>
        <v>3101608.6505724941</v>
      </c>
      <c r="G118" s="523">
        <f t="shared" si="40"/>
        <v>3164363.3227315852</v>
      </c>
      <c r="H118" s="526">
        <f t="shared" si="41"/>
        <v>515881.20351192029</v>
      </c>
      <c r="I118" s="577">
        <f t="shared" si="42"/>
        <v>515881.20351192029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9"/>
        <v/>
      </c>
      <c r="C119" s="507">
        <f>IF(D93="","-",+C118+1)</f>
        <v>2035</v>
      </c>
      <c r="D119" s="374">
        <f>IF(F118+SUM(E$99:E118)=D$92,F118,D$92-SUM(E$99:E118))</f>
        <v>3101608.6505724941</v>
      </c>
      <c r="E119" s="522">
        <f t="shared" si="38"/>
        <v>125509.34431818183</v>
      </c>
      <c r="F119" s="523">
        <f t="shared" si="39"/>
        <v>2976099.3062543124</v>
      </c>
      <c r="G119" s="523">
        <f t="shared" si="40"/>
        <v>3038853.978413403</v>
      </c>
      <c r="H119" s="526">
        <f t="shared" si="41"/>
        <v>500397.73619458918</v>
      </c>
      <c r="I119" s="577">
        <f t="shared" si="42"/>
        <v>500397.73619458918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9"/>
        <v/>
      </c>
      <c r="C120" s="507">
        <f>IF(D93="","-",+C119+1)</f>
        <v>2036</v>
      </c>
      <c r="D120" s="374">
        <f>IF(F119+SUM(E$99:E119)=D$92,F119,D$92-SUM(E$99:E119))</f>
        <v>2976099.3062543124</v>
      </c>
      <c r="E120" s="522">
        <f t="shared" si="38"/>
        <v>125509.34431818183</v>
      </c>
      <c r="F120" s="523">
        <f t="shared" si="39"/>
        <v>2850589.9619361307</v>
      </c>
      <c r="G120" s="523">
        <f t="shared" si="40"/>
        <v>2913344.6340952218</v>
      </c>
      <c r="H120" s="526">
        <f t="shared" si="41"/>
        <v>484914.26887725818</v>
      </c>
      <c r="I120" s="577">
        <f t="shared" si="42"/>
        <v>484914.26887725818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9"/>
        <v/>
      </c>
      <c r="C121" s="507">
        <f>IF(D93="","-",+C120+1)</f>
        <v>2037</v>
      </c>
      <c r="D121" s="374">
        <f>IF(F120+SUM(E$99:E120)=D$92,F120,D$92-SUM(E$99:E120))</f>
        <v>2850589.9619361307</v>
      </c>
      <c r="E121" s="522">
        <f t="shared" si="38"/>
        <v>125509.34431818183</v>
      </c>
      <c r="F121" s="523">
        <f t="shared" si="39"/>
        <v>2725080.6176179489</v>
      </c>
      <c r="G121" s="523">
        <f t="shared" si="40"/>
        <v>2787835.2897770396</v>
      </c>
      <c r="H121" s="526">
        <f t="shared" si="41"/>
        <v>469430.80155992706</v>
      </c>
      <c r="I121" s="577">
        <f t="shared" si="42"/>
        <v>469430.80155992706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9"/>
        <v/>
      </c>
      <c r="C122" s="507">
        <f>IF(D93="","-",+C121+1)</f>
        <v>2038</v>
      </c>
      <c r="D122" s="374">
        <f>IF(F121+SUM(E$99:E121)=D$92,F121,D$92-SUM(E$99:E121))</f>
        <v>2725080.6176179489</v>
      </c>
      <c r="E122" s="522">
        <f t="shared" si="38"/>
        <v>125509.34431818183</v>
      </c>
      <c r="F122" s="523">
        <f t="shared" si="39"/>
        <v>2599571.2732997672</v>
      </c>
      <c r="G122" s="523">
        <f t="shared" si="40"/>
        <v>2662325.9454588583</v>
      </c>
      <c r="H122" s="526">
        <f t="shared" si="41"/>
        <v>453947.33424259594</v>
      </c>
      <c r="I122" s="577">
        <f t="shared" si="42"/>
        <v>453947.33424259594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9"/>
        <v/>
      </c>
      <c r="C123" s="507">
        <f>IF(D93="","-",+C122+1)</f>
        <v>2039</v>
      </c>
      <c r="D123" s="374">
        <f>IF(F122+SUM(E$99:E122)=D$92,F122,D$92-SUM(E$99:E122))</f>
        <v>2599571.2732997672</v>
      </c>
      <c r="E123" s="522">
        <f t="shared" si="38"/>
        <v>125509.34431818183</v>
      </c>
      <c r="F123" s="523">
        <f t="shared" si="39"/>
        <v>2474061.9289815854</v>
      </c>
      <c r="G123" s="523">
        <f t="shared" si="40"/>
        <v>2536816.6011406761</v>
      </c>
      <c r="H123" s="526">
        <f t="shared" si="41"/>
        <v>438463.86692526483</v>
      </c>
      <c r="I123" s="577">
        <f t="shared" si="42"/>
        <v>438463.86692526483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9"/>
        <v/>
      </c>
      <c r="C124" s="507">
        <f>IF(D93="","-",+C123+1)</f>
        <v>2040</v>
      </c>
      <c r="D124" s="374">
        <f>IF(F123+SUM(E$99:E123)=D$92,F123,D$92-SUM(E$99:E123))</f>
        <v>2474061.9289815854</v>
      </c>
      <c r="E124" s="522">
        <f t="shared" si="38"/>
        <v>125509.34431818183</v>
      </c>
      <c r="F124" s="523">
        <f t="shared" si="39"/>
        <v>2348552.5846634037</v>
      </c>
      <c r="G124" s="523">
        <f t="shared" si="40"/>
        <v>2411307.2568224948</v>
      </c>
      <c r="H124" s="526">
        <f t="shared" si="41"/>
        <v>422980.39960793382</v>
      </c>
      <c r="I124" s="577">
        <f t="shared" si="42"/>
        <v>422980.39960793382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9"/>
        <v/>
      </c>
      <c r="C125" s="507">
        <f>IF(D93="","-",+C124+1)</f>
        <v>2041</v>
      </c>
      <c r="D125" s="374">
        <f>IF(F124+SUM(E$99:E124)=D$92,F124,D$92-SUM(E$99:E124))</f>
        <v>2348552.5846634037</v>
      </c>
      <c r="E125" s="522">
        <f t="shared" si="38"/>
        <v>125509.34431818183</v>
      </c>
      <c r="F125" s="523">
        <f t="shared" si="39"/>
        <v>2223043.2403452219</v>
      </c>
      <c r="G125" s="523">
        <f t="shared" si="40"/>
        <v>2285797.9125043126</v>
      </c>
      <c r="H125" s="526">
        <f t="shared" si="41"/>
        <v>407496.93229060271</v>
      </c>
      <c r="I125" s="577">
        <f t="shared" si="42"/>
        <v>407496.93229060271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9"/>
        <v/>
      </c>
      <c r="C126" s="507">
        <f>IF(D93="","-",+C125+1)</f>
        <v>2042</v>
      </c>
      <c r="D126" s="374">
        <f>IF(F125+SUM(E$99:E125)=D$92,F125,D$92-SUM(E$99:E125))</f>
        <v>2223043.2403452219</v>
      </c>
      <c r="E126" s="522">
        <f t="shared" si="38"/>
        <v>125509.34431818183</v>
      </c>
      <c r="F126" s="523">
        <f t="shared" si="39"/>
        <v>2097533.8960270402</v>
      </c>
      <c r="G126" s="523">
        <f t="shared" si="40"/>
        <v>2160288.5681861313</v>
      </c>
      <c r="H126" s="526">
        <f t="shared" si="41"/>
        <v>392013.46497327171</v>
      </c>
      <c r="I126" s="577">
        <f t="shared" si="42"/>
        <v>392013.46497327171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9"/>
        <v/>
      </c>
      <c r="C127" s="507">
        <f>IF(D93="","-",+C126+1)</f>
        <v>2043</v>
      </c>
      <c r="D127" s="374">
        <f>IF(F126+SUM(E$99:E126)=D$92,F126,D$92-SUM(E$99:E126))</f>
        <v>2097533.8960270402</v>
      </c>
      <c r="E127" s="522">
        <f t="shared" si="38"/>
        <v>125509.34431818183</v>
      </c>
      <c r="F127" s="523">
        <f t="shared" si="39"/>
        <v>1972024.5517088585</v>
      </c>
      <c r="G127" s="523">
        <f t="shared" si="40"/>
        <v>2034779.2238679493</v>
      </c>
      <c r="H127" s="526">
        <f t="shared" si="41"/>
        <v>376529.99765594059</v>
      </c>
      <c r="I127" s="577">
        <f t="shared" si="42"/>
        <v>376529.99765594059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9"/>
        <v/>
      </c>
      <c r="C128" s="507">
        <f>IF(D93="","-",+C127+1)</f>
        <v>2044</v>
      </c>
      <c r="D128" s="374">
        <f>IF(F127+SUM(E$99:E127)=D$92,F127,D$92-SUM(E$99:E127))</f>
        <v>1972024.5517088585</v>
      </c>
      <c r="E128" s="522">
        <f t="shared" si="38"/>
        <v>125509.34431818183</v>
      </c>
      <c r="F128" s="523">
        <f t="shared" si="39"/>
        <v>1846515.2073906767</v>
      </c>
      <c r="G128" s="523">
        <f t="shared" si="40"/>
        <v>1909269.8795497676</v>
      </c>
      <c r="H128" s="526">
        <f t="shared" si="41"/>
        <v>361046.53033860947</v>
      </c>
      <c r="I128" s="577">
        <f t="shared" si="42"/>
        <v>361046.53033860947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9"/>
        <v/>
      </c>
      <c r="C129" s="507">
        <f>IF(D93="","-",+C128+1)</f>
        <v>2045</v>
      </c>
      <c r="D129" s="374">
        <f>IF(F128+SUM(E$99:E128)=D$92,F128,D$92-SUM(E$99:E128))</f>
        <v>1846515.2073906767</v>
      </c>
      <c r="E129" s="522">
        <f t="shared" si="38"/>
        <v>125509.34431818183</v>
      </c>
      <c r="F129" s="523">
        <f t="shared" si="39"/>
        <v>1721005.863072495</v>
      </c>
      <c r="G129" s="523">
        <f t="shared" si="40"/>
        <v>1783760.5352315858</v>
      </c>
      <c r="H129" s="526">
        <f t="shared" si="41"/>
        <v>345563.06302127836</v>
      </c>
      <c r="I129" s="577">
        <f t="shared" si="42"/>
        <v>345563.06302127836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9"/>
        <v/>
      </c>
      <c r="C130" s="507">
        <f>IF(D93="","-",+C129+1)</f>
        <v>2046</v>
      </c>
      <c r="D130" s="374">
        <f>IF(F129+SUM(E$99:E129)=D$92,F129,D$92-SUM(E$99:E129))</f>
        <v>1721005.863072495</v>
      </c>
      <c r="E130" s="522">
        <f t="shared" si="38"/>
        <v>125509.34431818183</v>
      </c>
      <c r="F130" s="523">
        <f t="shared" si="39"/>
        <v>1595496.5187543132</v>
      </c>
      <c r="G130" s="523">
        <f t="shared" si="40"/>
        <v>1658251.1909134041</v>
      </c>
      <c r="H130" s="526">
        <f t="shared" si="41"/>
        <v>330079.5957039473</v>
      </c>
      <c r="I130" s="577">
        <f t="shared" si="42"/>
        <v>330079.5957039473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9"/>
        <v/>
      </c>
      <c r="C131" s="507">
        <f>IF(D93="","-",+C130+1)</f>
        <v>2047</v>
      </c>
      <c r="D131" s="374">
        <f>IF(F130+SUM(E$99:E130)=D$92,F130,D$92-SUM(E$99:E130))</f>
        <v>1595496.5187543132</v>
      </c>
      <c r="E131" s="522">
        <f t="shared" si="38"/>
        <v>125509.34431818183</v>
      </c>
      <c r="F131" s="523">
        <f t="shared" si="39"/>
        <v>1469987.1744361315</v>
      </c>
      <c r="G131" s="523">
        <f t="shared" si="40"/>
        <v>1532741.8465952224</v>
      </c>
      <c r="H131" s="526">
        <f t="shared" si="41"/>
        <v>314596.12838661624</v>
      </c>
      <c r="I131" s="577">
        <f t="shared" si="42"/>
        <v>314596.12838661624</v>
      </c>
      <c r="J131" s="514">
        <f t="shared" si="30"/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9"/>
        <v/>
      </c>
      <c r="C132" s="507">
        <f>IF(D93="","-",+C131+1)</f>
        <v>2048</v>
      </c>
      <c r="D132" s="374">
        <f>IF(F131+SUM(E$99:E131)=D$92,F131,D$92-SUM(E$99:E131))</f>
        <v>1469987.1744361315</v>
      </c>
      <c r="E132" s="522">
        <f t="shared" si="38"/>
        <v>125509.34431818183</v>
      </c>
      <c r="F132" s="523">
        <f t="shared" si="39"/>
        <v>1344477.8301179498</v>
      </c>
      <c r="G132" s="523">
        <f t="shared" si="40"/>
        <v>1407232.5022770406</v>
      </c>
      <c r="H132" s="526">
        <f t="shared" si="41"/>
        <v>299112.66106928512</v>
      </c>
      <c r="I132" s="577">
        <f t="shared" si="42"/>
        <v>299112.66106928512</v>
      </c>
      <c r="J132" s="514">
        <f t="shared" si="30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9"/>
        <v/>
      </c>
      <c r="C133" s="507">
        <f>IF(D93="","-",+C132+1)</f>
        <v>2049</v>
      </c>
      <c r="D133" s="374">
        <f>IF(F132+SUM(E$99:E132)=D$92,F132,D$92-SUM(E$99:E132))</f>
        <v>1344477.8301179498</v>
      </c>
      <c r="E133" s="522">
        <f t="shared" si="38"/>
        <v>125509.34431818183</v>
      </c>
      <c r="F133" s="523">
        <f t="shared" si="39"/>
        <v>1218968.485799768</v>
      </c>
      <c r="G133" s="523">
        <f t="shared" si="40"/>
        <v>1281723.1579588589</v>
      </c>
      <c r="H133" s="526">
        <f t="shared" si="41"/>
        <v>283629.19375195407</v>
      </c>
      <c r="I133" s="577">
        <f t="shared" si="42"/>
        <v>283629.19375195407</v>
      </c>
      <c r="J133" s="514">
        <f t="shared" si="30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9"/>
        <v/>
      </c>
      <c r="C134" s="507">
        <f>IF(D93="","-",+C133+1)</f>
        <v>2050</v>
      </c>
      <c r="D134" s="374">
        <f>IF(F133+SUM(E$99:E133)=D$92,F133,D$92-SUM(E$99:E133))</f>
        <v>1218968.485799768</v>
      </c>
      <c r="E134" s="522">
        <f t="shared" si="38"/>
        <v>125509.34431818183</v>
      </c>
      <c r="F134" s="523">
        <f t="shared" si="39"/>
        <v>1093459.1414815863</v>
      </c>
      <c r="G134" s="523">
        <f t="shared" si="40"/>
        <v>1156213.8136406771</v>
      </c>
      <c r="H134" s="526">
        <f t="shared" si="41"/>
        <v>268145.72643462301</v>
      </c>
      <c r="I134" s="577">
        <f t="shared" si="42"/>
        <v>268145.72643462301</v>
      </c>
      <c r="J134" s="514">
        <f t="shared" si="30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9"/>
        <v/>
      </c>
      <c r="C135" s="507">
        <f>IF(D93="","-",+C134+1)</f>
        <v>2051</v>
      </c>
      <c r="D135" s="374">
        <f>IF(F134+SUM(E$99:E134)=D$92,F134,D$92-SUM(E$99:E134))</f>
        <v>1093459.1414815863</v>
      </c>
      <c r="E135" s="522">
        <f t="shared" si="38"/>
        <v>125509.34431818183</v>
      </c>
      <c r="F135" s="523">
        <f t="shared" si="39"/>
        <v>967949.79716340441</v>
      </c>
      <c r="G135" s="523">
        <f t="shared" si="40"/>
        <v>1030704.4693224954</v>
      </c>
      <c r="H135" s="526">
        <f t="shared" si="41"/>
        <v>252662.25911729189</v>
      </c>
      <c r="I135" s="577">
        <f t="shared" si="42"/>
        <v>252662.25911729189</v>
      </c>
      <c r="J135" s="514">
        <f t="shared" si="30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9"/>
        <v/>
      </c>
      <c r="C136" s="507">
        <f>IF(D93="","-",+C135+1)</f>
        <v>2052</v>
      </c>
      <c r="D136" s="374">
        <f>IF(F135+SUM(E$99:E135)=D$92,F135,D$92-SUM(E$99:E135))</f>
        <v>967949.79716340441</v>
      </c>
      <c r="E136" s="522">
        <f t="shared" si="38"/>
        <v>125509.34431818183</v>
      </c>
      <c r="F136" s="523">
        <f t="shared" si="39"/>
        <v>842440.45284522255</v>
      </c>
      <c r="G136" s="523">
        <f t="shared" si="40"/>
        <v>905195.12500431342</v>
      </c>
      <c r="H136" s="526">
        <f t="shared" si="41"/>
        <v>237178.79179996077</v>
      </c>
      <c r="I136" s="577">
        <f t="shared" si="42"/>
        <v>237178.79179996077</v>
      </c>
      <c r="J136" s="514">
        <f t="shared" si="30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9"/>
        <v/>
      </c>
      <c r="C137" s="507">
        <f>IF(D93="","-",+C136+1)</f>
        <v>2053</v>
      </c>
      <c r="D137" s="374">
        <f>IF(F136+SUM(E$99:E136)=D$92,F136,D$92-SUM(E$99:E136))</f>
        <v>842440.45284522255</v>
      </c>
      <c r="E137" s="522">
        <f t="shared" si="38"/>
        <v>125509.34431818183</v>
      </c>
      <c r="F137" s="523">
        <f t="shared" si="39"/>
        <v>716931.10852704069</v>
      </c>
      <c r="G137" s="523">
        <f t="shared" si="40"/>
        <v>779685.78068613168</v>
      </c>
      <c r="H137" s="526">
        <f t="shared" si="41"/>
        <v>221695.32448262972</v>
      </c>
      <c r="I137" s="577">
        <f t="shared" si="42"/>
        <v>221695.32448262972</v>
      </c>
      <c r="J137" s="514">
        <f t="shared" si="30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9"/>
        <v/>
      </c>
      <c r="C138" s="507">
        <f>IF(D93="","-",+C137+1)</f>
        <v>2054</v>
      </c>
      <c r="D138" s="374">
        <f>IF(F137+SUM(E$99:E137)=D$92,F137,D$92-SUM(E$99:E137))</f>
        <v>716931.10852704069</v>
      </c>
      <c r="E138" s="522">
        <f t="shared" si="38"/>
        <v>125509.34431818183</v>
      </c>
      <c r="F138" s="523">
        <f t="shared" si="39"/>
        <v>591421.76420885883</v>
      </c>
      <c r="G138" s="523">
        <f t="shared" si="40"/>
        <v>654176.4363679497</v>
      </c>
      <c r="H138" s="526">
        <f t="shared" si="41"/>
        <v>206211.8571652986</v>
      </c>
      <c r="I138" s="577">
        <f t="shared" si="42"/>
        <v>206211.8571652986</v>
      </c>
      <c r="J138" s="514">
        <f t="shared" si="30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9"/>
        <v/>
      </c>
      <c r="C139" s="507">
        <f>IF(D93="","-",+C138+1)</f>
        <v>2055</v>
      </c>
      <c r="D139" s="374">
        <f>IF(F138+SUM(E$99:E138)=D$92,F138,D$92-SUM(E$99:E138))</f>
        <v>591421.76420885883</v>
      </c>
      <c r="E139" s="522">
        <f t="shared" si="38"/>
        <v>125509.34431818183</v>
      </c>
      <c r="F139" s="523">
        <f t="shared" si="39"/>
        <v>465912.41989067697</v>
      </c>
      <c r="G139" s="523">
        <f t="shared" si="40"/>
        <v>528667.09204976796</v>
      </c>
      <c r="H139" s="526">
        <f t="shared" si="41"/>
        <v>190728.38984796754</v>
      </c>
      <c r="I139" s="577">
        <f t="shared" si="42"/>
        <v>190728.38984796754</v>
      </c>
      <c r="J139" s="514">
        <f t="shared" si="30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9"/>
        <v/>
      </c>
      <c r="C140" s="507">
        <f>IF(D93="","-",+C139+1)</f>
        <v>2056</v>
      </c>
      <c r="D140" s="374">
        <f>IF(F139+SUM(E$99:E139)=D$92,F139,D$92-SUM(E$99:E139))</f>
        <v>465912.41989067697</v>
      </c>
      <c r="E140" s="522">
        <f t="shared" si="38"/>
        <v>125509.34431818183</v>
      </c>
      <c r="F140" s="523">
        <f t="shared" si="39"/>
        <v>340403.07557249512</v>
      </c>
      <c r="G140" s="523">
        <f t="shared" si="40"/>
        <v>403157.74773158605</v>
      </c>
      <c r="H140" s="526">
        <f t="shared" si="41"/>
        <v>175244.92253063642</v>
      </c>
      <c r="I140" s="577">
        <f t="shared" si="42"/>
        <v>175244.92253063642</v>
      </c>
      <c r="J140" s="514">
        <f t="shared" si="30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9"/>
        <v/>
      </c>
      <c r="C141" s="507">
        <f>IF(D93="","-",+C140+1)</f>
        <v>2057</v>
      </c>
      <c r="D141" s="374">
        <f>IF(F140+SUM(E$99:E140)=D$92,F140,D$92-SUM(E$99:E140))</f>
        <v>340403.07557249512</v>
      </c>
      <c r="E141" s="522">
        <f t="shared" si="38"/>
        <v>125509.34431818183</v>
      </c>
      <c r="F141" s="523">
        <f t="shared" si="39"/>
        <v>214893.73125431329</v>
      </c>
      <c r="G141" s="523">
        <f t="shared" si="40"/>
        <v>277648.40341340419</v>
      </c>
      <c r="H141" s="526">
        <f t="shared" si="41"/>
        <v>159761.45521330531</v>
      </c>
      <c r="I141" s="577">
        <f t="shared" si="42"/>
        <v>159761.45521330531</v>
      </c>
      <c r="J141" s="514">
        <f t="shared" si="30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9"/>
        <v/>
      </c>
      <c r="C142" s="507">
        <f>IF(D93="","-",+C141+1)</f>
        <v>2058</v>
      </c>
      <c r="D142" s="374">
        <f>IF(F141+SUM(E$99:E141)=D$92,F141,D$92-SUM(E$99:E141))</f>
        <v>214893.73125431329</v>
      </c>
      <c r="E142" s="522">
        <f t="shared" si="38"/>
        <v>125509.34431818183</v>
      </c>
      <c r="F142" s="523">
        <f t="shared" si="39"/>
        <v>89384.386936131457</v>
      </c>
      <c r="G142" s="523">
        <f t="shared" si="40"/>
        <v>152139.05909522239</v>
      </c>
      <c r="H142" s="526">
        <f t="shared" si="41"/>
        <v>144277.98789597425</v>
      </c>
      <c r="I142" s="577">
        <f t="shared" si="42"/>
        <v>144277.98789597425</v>
      </c>
      <c r="J142" s="514">
        <f t="shared" si="30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9"/>
        <v/>
      </c>
      <c r="C143" s="507">
        <f>IF(D93="","-",+C142+1)</f>
        <v>2059</v>
      </c>
      <c r="D143" s="374">
        <f>IF(F142+SUM(E$99:E142)=D$92,F142,D$92-SUM(E$99:E142))</f>
        <v>89384.386936131457</v>
      </c>
      <c r="E143" s="522">
        <f t="shared" si="38"/>
        <v>89384.386936131457</v>
      </c>
      <c r="F143" s="523">
        <f t="shared" si="39"/>
        <v>0</v>
      </c>
      <c r="G143" s="523">
        <f t="shared" si="40"/>
        <v>44692.193468065729</v>
      </c>
      <c r="H143" s="526">
        <f t="shared" si="41"/>
        <v>94897.841895694888</v>
      </c>
      <c r="I143" s="577">
        <f t="shared" si="42"/>
        <v>94897.841895694888</v>
      </c>
      <c r="J143" s="514">
        <f t="shared" si="30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9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0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9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0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9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0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9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0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9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0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9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0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9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0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9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0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9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0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9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0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9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0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5522411.1500000032</v>
      </c>
      <c r="F155" s="375"/>
      <c r="G155" s="375"/>
      <c r="H155" s="375">
        <f>SUM(H99:H154)</f>
        <v>20354794.471684691</v>
      </c>
      <c r="I155" s="375">
        <f>SUM(I99:I154)</f>
        <v>20354794.471684691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topLeftCell="B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1512955.948747413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1512955.948747413</v>
      </c>
      <c r="O6" s="269"/>
      <c r="P6" s="269"/>
    </row>
    <row r="7" spans="1:16" ht="13.5" thickBot="1">
      <c r="C7" s="467" t="s">
        <v>48</v>
      </c>
      <c r="D7" s="624" t="s">
        <v>344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12017566.600000001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286132.53809523815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9854572.6745617613</v>
      </c>
      <c r="E25" s="630">
        <v>286132.53809523815</v>
      </c>
      <c r="F25" s="631">
        <v>9568440.1364665236</v>
      </c>
      <c r="G25" s="630">
        <v>1512955.948747413</v>
      </c>
      <c r="H25" s="639">
        <v>1512955.948747413</v>
      </c>
      <c r="I25" s="511">
        <f t="shared" si="3"/>
        <v>0</v>
      </c>
      <c r="J25" s="511"/>
      <c r="K25" s="518">
        <f t="shared" ref="K25" si="13">G25</f>
        <v>1512955.948747413</v>
      </c>
      <c r="L25" s="519">
        <f t="shared" ref="L25" si="14">IF(K25&lt;&gt;0,+G25-K25,0)</f>
        <v>0</v>
      </c>
      <c r="M25" s="518">
        <f t="shared" ref="M25" si="15">H25</f>
        <v>1512955.948747413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9568440.1364665236</v>
      </c>
      <c r="E26" s="522">
        <f t="shared" ref="E26:E72" si="16">IF(+$I$14&lt;F25,$I$14,D26)</f>
        <v>286132.53809523815</v>
      </c>
      <c r="F26" s="523">
        <f t="shared" ref="F26:F72" si="17">+D26-E26</f>
        <v>9282307.5983712859</v>
      </c>
      <c r="G26" s="524">
        <f t="shared" ref="G26:G50" si="18">+I$12*((D26+F26)/2)+E26</f>
        <v>1345960.1904024496</v>
      </c>
      <c r="H26" s="491">
        <f t="shared" ref="H26:H50" si="19">+I$13*((D26+F26)/2)+E26</f>
        <v>1345960.1904024496</v>
      </c>
      <c r="I26" s="511">
        <f t="shared" si="3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9282307.5983712859</v>
      </c>
      <c r="E27" s="522">
        <f t="shared" si="16"/>
        <v>286132.53809523815</v>
      </c>
      <c r="F27" s="523">
        <f t="shared" si="17"/>
        <v>8996175.0602760483</v>
      </c>
      <c r="G27" s="524">
        <f t="shared" si="18"/>
        <v>1313786.2755674699</v>
      </c>
      <c r="H27" s="491">
        <f t="shared" si="19"/>
        <v>1313786.2755674699</v>
      </c>
      <c r="I27" s="511">
        <f t="shared" si="3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8996175.0602760483</v>
      </c>
      <c r="E28" s="522">
        <f t="shared" si="16"/>
        <v>286132.53809523815</v>
      </c>
      <c r="F28" s="523">
        <f t="shared" si="17"/>
        <v>8710042.5221808106</v>
      </c>
      <c r="G28" s="524">
        <f t="shared" si="18"/>
        <v>1281612.36073249</v>
      </c>
      <c r="H28" s="491">
        <f t="shared" si="19"/>
        <v>1281612.36073249</v>
      </c>
      <c r="I28" s="511">
        <f t="shared" si="3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8710042.5221808106</v>
      </c>
      <c r="E29" s="522">
        <f t="shared" si="16"/>
        <v>286132.53809523815</v>
      </c>
      <c r="F29" s="523">
        <f t="shared" si="17"/>
        <v>8423909.9840855729</v>
      </c>
      <c r="G29" s="524">
        <f t="shared" si="18"/>
        <v>1249438.4458975105</v>
      </c>
      <c r="H29" s="491">
        <f t="shared" si="19"/>
        <v>1249438.4458975105</v>
      </c>
      <c r="I29" s="511">
        <f t="shared" si="3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8423909.9840855729</v>
      </c>
      <c r="E30" s="522">
        <f t="shared" si="16"/>
        <v>286132.53809523815</v>
      </c>
      <c r="F30" s="523">
        <f t="shared" si="17"/>
        <v>8137777.4459903352</v>
      </c>
      <c r="G30" s="524">
        <f t="shared" si="18"/>
        <v>1217264.5310625306</v>
      </c>
      <c r="H30" s="491">
        <f t="shared" si="19"/>
        <v>1217264.5310625306</v>
      </c>
      <c r="I30" s="511">
        <f t="shared" si="3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8137777.4459903352</v>
      </c>
      <c r="E31" s="522">
        <f t="shared" si="16"/>
        <v>286132.53809523815</v>
      </c>
      <c r="F31" s="523">
        <f t="shared" si="17"/>
        <v>7851644.9078950975</v>
      </c>
      <c r="G31" s="524">
        <f t="shared" si="18"/>
        <v>1185090.6162275509</v>
      </c>
      <c r="H31" s="491">
        <f t="shared" si="19"/>
        <v>1185090.6162275509</v>
      </c>
      <c r="I31" s="511">
        <f t="shared" si="3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7851644.9078950975</v>
      </c>
      <c r="E32" s="522">
        <f t="shared" si="16"/>
        <v>286132.53809523815</v>
      </c>
      <c r="F32" s="523">
        <f t="shared" si="17"/>
        <v>7565512.3697998598</v>
      </c>
      <c r="G32" s="524">
        <f t="shared" si="18"/>
        <v>1152916.701392571</v>
      </c>
      <c r="H32" s="491">
        <f t="shared" si="19"/>
        <v>1152916.701392571</v>
      </c>
      <c r="I32" s="511">
        <f t="shared" si="3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7565512.3697998598</v>
      </c>
      <c r="E33" s="522">
        <f t="shared" si="16"/>
        <v>286132.53809523815</v>
      </c>
      <c r="F33" s="523">
        <f t="shared" si="17"/>
        <v>7279379.8317046221</v>
      </c>
      <c r="G33" s="524">
        <f t="shared" si="18"/>
        <v>1120742.7865575915</v>
      </c>
      <c r="H33" s="491">
        <f t="shared" si="19"/>
        <v>1120742.7865575915</v>
      </c>
      <c r="I33" s="511">
        <f t="shared" si="3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7279379.8317046221</v>
      </c>
      <c r="E34" s="522">
        <f t="shared" si="16"/>
        <v>286132.53809523815</v>
      </c>
      <c r="F34" s="523">
        <f t="shared" si="17"/>
        <v>6993247.2936093844</v>
      </c>
      <c r="G34" s="524">
        <f t="shared" si="18"/>
        <v>1088568.8717226116</v>
      </c>
      <c r="H34" s="491">
        <f t="shared" si="19"/>
        <v>1088568.8717226116</v>
      </c>
      <c r="I34" s="511">
        <f t="shared" si="3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6993247.2936093844</v>
      </c>
      <c r="E35" s="522">
        <f t="shared" si="16"/>
        <v>286132.53809523815</v>
      </c>
      <c r="F35" s="523">
        <f t="shared" si="17"/>
        <v>6707114.7555141468</v>
      </c>
      <c r="G35" s="524">
        <f t="shared" si="18"/>
        <v>1056394.9568876319</v>
      </c>
      <c r="H35" s="491">
        <f t="shared" si="19"/>
        <v>1056394.9568876319</v>
      </c>
      <c r="I35" s="511">
        <f t="shared" si="3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6707114.7555141468</v>
      </c>
      <c r="E36" s="522">
        <f t="shared" si="16"/>
        <v>286132.53809523815</v>
      </c>
      <c r="F36" s="523">
        <f t="shared" si="17"/>
        <v>6420982.2174189091</v>
      </c>
      <c r="G36" s="524">
        <f t="shared" si="18"/>
        <v>1024221.0420526521</v>
      </c>
      <c r="H36" s="491">
        <f t="shared" si="19"/>
        <v>1024221.0420526521</v>
      </c>
      <c r="I36" s="511">
        <f t="shared" si="3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6420982.2174189091</v>
      </c>
      <c r="E37" s="522">
        <f t="shared" si="16"/>
        <v>286132.53809523815</v>
      </c>
      <c r="F37" s="523">
        <f t="shared" si="17"/>
        <v>6134849.6793236714</v>
      </c>
      <c r="G37" s="524">
        <f t="shared" si="18"/>
        <v>992047.12721767242</v>
      </c>
      <c r="H37" s="491">
        <f t="shared" si="19"/>
        <v>992047.12721767242</v>
      </c>
      <c r="I37" s="511">
        <f t="shared" si="3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6134849.6793236714</v>
      </c>
      <c r="E38" s="522">
        <f t="shared" si="16"/>
        <v>286132.53809523815</v>
      </c>
      <c r="F38" s="523">
        <f t="shared" si="17"/>
        <v>5848717.1412284337</v>
      </c>
      <c r="G38" s="524">
        <f t="shared" si="18"/>
        <v>959873.21238269261</v>
      </c>
      <c r="H38" s="491">
        <f t="shared" si="19"/>
        <v>959873.21238269261</v>
      </c>
      <c r="I38" s="511">
        <f t="shared" si="3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5848717.1412284337</v>
      </c>
      <c r="E39" s="522">
        <f t="shared" si="16"/>
        <v>286132.53809523815</v>
      </c>
      <c r="F39" s="523">
        <f t="shared" si="17"/>
        <v>5562584.603133196</v>
      </c>
      <c r="G39" s="524">
        <f t="shared" si="18"/>
        <v>927699.29754771292</v>
      </c>
      <c r="H39" s="491">
        <f t="shared" si="19"/>
        <v>927699.29754771292</v>
      </c>
      <c r="I39" s="511">
        <f t="shared" si="3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5562584.603133196</v>
      </c>
      <c r="E40" s="522">
        <f t="shared" si="16"/>
        <v>286132.53809523815</v>
      </c>
      <c r="F40" s="523">
        <f t="shared" si="17"/>
        <v>5276452.0650379583</v>
      </c>
      <c r="G40" s="524">
        <f t="shared" si="18"/>
        <v>895525.38271273312</v>
      </c>
      <c r="H40" s="491">
        <f t="shared" si="19"/>
        <v>895525.38271273312</v>
      </c>
      <c r="I40" s="511">
        <f t="shared" si="3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5276452.0650379583</v>
      </c>
      <c r="E41" s="522">
        <f t="shared" si="16"/>
        <v>286132.53809523815</v>
      </c>
      <c r="F41" s="523">
        <f t="shared" si="17"/>
        <v>4990319.5269427206</v>
      </c>
      <c r="G41" s="524">
        <f t="shared" si="18"/>
        <v>863351.46787775343</v>
      </c>
      <c r="H41" s="491">
        <f t="shared" si="19"/>
        <v>863351.46787775343</v>
      </c>
      <c r="I41" s="511">
        <f t="shared" si="3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4990319.5269427206</v>
      </c>
      <c r="E42" s="522">
        <f t="shared" si="16"/>
        <v>286132.53809523815</v>
      </c>
      <c r="F42" s="523">
        <f t="shared" si="17"/>
        <v>4704186.9888474829</v>
      </c>
      <c r="G42" s="524">
        <f t="shared" si="18"/>
        <v>831177.55304277374</v>
      </c>
      <c r="H42" s="491">
        <f t="shared" si="19"/>
        <v>831177.55304277374</v>
      </c>
      <c r="I42" s="511">
        <f t="shared" si="3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4704186.9888474829</v>
      </c>
      <c r="E43" s="522">
        <f t="shared" si="16"/>
        <v>286132.53809523815</v>
      </c>
      <c r="F43" s="523">
        <f t="shared" si="17"/>
        <v>4418054.4507522453</v>
      </c>
      <c r="G43" s="524">
        <f t="shared" si="18"/>
        <v>799003.63820779393</v>
      </c>
      <c r="H43" s="491">
        <f t="shared" si="19"/>
        <v>799003.63820779393</v>
      </c>
      <c r="I43" s="511">
        <f t="shared" si="3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4418054.4507522453</v>
      </c>
      <c r="E44" s="522">
        <f t="shared" si="16"/>
        <v>286132.53809523815</v>
      </c>
      <c r="F44" s="523">
        <f t="shared" si="17"/>
        <v>4131921.9126570071</v>
      </c>
      <c r="G44" s="524">
        <f t="shared" si="18"/>
        <v>766829.72337281425</v>
      </c>
      <c r="H44" s="491">
        <f t="shared" si="19"/>
        <v>766829.72337281425</v>
      </c>
      <c r="I44" s="511">
        <f t="shared" si="3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4131921.9126570071</v>
      </c>
      <c r="E45" s="522">
        <f t="shared" si="16"/>
        <v>286132.53809523815</v>
      </c>
      <c r="F45" s="523">
        <f t="shared" si="17"/>
        <v>3845789.374561769</v>
      </c>
      <c r="G45" s="524">
        <f t="shared" si="18"/>
        <v>734655.80853783432</v>
      </c>
      <c r="H45" s="491">
        <f t="shared" si="19"/>
        <v>734655.80853783432</v>
      </c>
      <c r="I45" s="511">
        <f t="shared" si="3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3845789.374561769</v>
      </c>
      <c r="E46" s="522">
        <f t="shared" si="16"/>
        <v>286132.53809523815</v>
      </c>
      <c r="F46" s="523">
        <f t="shared" si="17"/>
        <v>3559656.8364665308</v>
      </c>
      <c r="G46" s="524">
        <f t="shared" si="18"/>
        <v>702481.89370285464</v>
      </c>
      <c r="H46" s="491">
        <f t="shared" si="19"/>
        <v>702481.89370285464</v>
      </c>
      <c r="I46" s="511">
        <f t="shared" si="3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3559656.8364665308</v>
      </c>
      <c r="E47" s="522">
        <f t="shared" si="16"/>
        <v>286132.53809523815</v>
      </c>
      <c r="F47" s="523">
        <f t="shared" si="17"/>
        <v>3273524.2983712927</v>
      </c>
      <c r="G47" s="524">
        <f t="shared" si="18"/>
        <v>670307.97886787471</v>
      </c>
      <c r="H47" s="491">
        <f t="shared" si="19"/>
        <v>670307.97886787471</v>
      </c>
      <c r="I47" s="511">
        <f t="shared" si="3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3273524.2983712927</v>
      </c>
      <c r="E48" s="522">
        <f t="shared" si="16"/>
        <v>286132.53809523815</v>
      </c>
      <c r="F48" s="523">
        <f t="shared" si="17"/>
        <v>2987391.7602760545</v>
      </c>
      <c r="G48" s="524">
        <f t="shared" si="18"/>
        <v>638134.06403289502</v>
      </c>
      <c r="H48" s="491">
        <f t="shared" si="19"/>
        <v>638134.06403289502</v>
      </c>
      <c r="I48" s="511">
        <f t="shared" si="3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2987391.7602760545</v>
      </c>
      <c r="E49" s="522">
        <f t="shared" si="16"/>
        <v>286132.53809523815</v>
      </c>
      <c r="F49" s="523">
        <f t="shared" si="17"/>
        <v>2701259.2221808163</v>
      </c>
      <c r="G49" s="524">
        <f t="shared" si="18"/>
        <v>605960.1491979151</v>
      </c>
      <c r="H49" s="491">
        <f t="shared" si="19"/>
        <v>605960.1491979151</v>
      </c>
      <c r="I49" s="511">
        <f t="shared" si="3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2701259.2221808163</v>
      </c>
      <c r="E50" s="522">
        <f t="shared" si="16"/>
        <v>286132.53809523815</v>
      </c>
      <c r="F50" s="523">
        <f t="shared" si="17"/>
        <v>2415126.6840855782</v>
      </c>
      <c r="G50" s="524">
        <f t="shared" si="18"/>
        <v>573786.23436293541</v>
      </c>
      <c r="H50" s="491">
        <f t="shared" si="19"/>
        <v>573786.23436293541</v>
      </c>
      <c r="I50" s="511">
        <f t="shared" si="3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2415126.6840855782</v>
      </c>
      <c r="E51" s="522">
        <f t="shared" si="16"/>
        <v>286132.53809523815</v>
      </c>
      <c r="F51" s="523">
        <f t="shared" si="17"/>
        <v>2128994.14599034</v>
      </c>
      <c r="G51" s="524">
        <f t="shared" ref="G51:G72" si="21">+I$12*((D51+F51)/2)+E51</f>
        <v>541612.31952795561</v>
      </c>
      <c r="H51" s="491">
        <f t="shared" ref="H51:H72" si="22">+I$13*((D51+F51)/2)+E51</f>
        <v>541612.31952795561</v>
      </c>
      <c r="I51" s="511">
        <f t="shared" si="3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2128994.14599034</v>
      </c>
      <c r="E52" s="522">
        <f t="shared" si="16"/>
        <v>286132.53809523815</v>
      </c>
      <c r="F52" s="523">
        <f t="shared" si="17"/>
        <v>1842861.6078951019</v>
      </c>
      <c r="G52" s="524">
        <f t="shared" si="21"/>
        <v>509438.4046929758</v>
      </c>
      <c r="H52" s="491">
        <f t="shared" si="22"/>
        <v>509438.4046929758</v>
      </c>
      <c r="I52" s="511">
        <f t="shared" si="3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1842861.6078951019</v>
      </c>
      <c r="E53" s="522">
        <f t="shared" si="16"/>
        <v>286132.53809523815</v>
      </c>
      <c r="F53" s="523">
        <f t="shared" si="17"/>
        <v>1556729.0697998637</v>
      </c>
      <c r="G53" s="524">
        <f t="shared" si="21"/>
        <v>477264.489857996</v>
      </c>
      <c r="H53" s="491">
        <f t="shared" si="22"/>
        <v>477264.489857996</v>
      </c>
      <c r="I53" s="511">
        <f t="shared" si="3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1556729.0697998637</v>
      </c>
      <c r="E54" s="522">
        <f t="shared" si="16"/>
        <v>286132.53809523815</v>
      </c>
      <c r="F54" s="523">
        <f t="shared" si="17"/>
        <v>1270596.5317046256</v>
      </c>
      <c r="G54" s="524">
        <f t="shared" si="21"/>
        <v>445090.57502301619</v>
      </c>
      <c r="H54" s="491">
        <f t="shared" si="22"/>
        <v>445090.57502301619</v>
      </c>
      <c r="I54" s="511">
        <f t="shared" si="3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1270596.5317046256</v>
      </c>
      <c r="E55" s="522">
        <f t="shared" si="16"/>
        <v>286132.53809523815</v>
      </c>
      <c r="F55" s="523">
        <f t="shared" si="17"/>
        <v>984463.99360938743</v>
      </c>
      <c r="G55" s="524">
        <f t="shared" si="21"/>
        <v>412916.66018803639</v>
      </c>
      <c r="H55" s="491">
        <f t="shared" si="22"/>
        <v>412916.66018803639</v>
      </c>
      <c r="I55" s="511">
        <f t="shared" si="3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984463.99360938743</v>
      </c>
      <c r="E56" s="522">
        <f t="shared" si="16"/>
        <v>286132.53809523815</v>
      </c>
      <c r="F56" s="523">
        <f t="shared" si="17"/>
        <v>698331.45551414927</v>
      </c>
      <c r="G56" s="524">
        <f t="shared" si="21"/>
        <v>380742.74535305664</v>
      </c>
      <c r="H56" s="491">
        <f t="shared" si="22"/>
        <v>380742.74535305664</v>
      </c>
      <c r="I56" s="511">
        <f t="shared" si="3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698331.45551414927</v>
      </c>
      <c r="E57" s="522">
        <f t="shared" si="16"/>
        <v>286132.53809523815</v>
      </c>
      <c r="F57" s="523">
        <f t="shared" si="17"/>
        <v>412198.91741891112</v>
      </c>
      <c r="G57" s="524">
        <f t="shared" si="21"/>
        <v>348568.83051807684</v>
      </c>
      <c r="H57" s="491">
        <f t="shared" si="22"/>
        <v>348568.83051807684</v>
      </c>
      <c r="I57" s="511">
        <f t="shared" si="3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412198.91741891112</v>
      </c>
      <c r="E58" s="522">
        <f t="shared" si="16"/>
        <v>286132.53809523815</v>
      </c>
      <c r="F58" s="523">
        <f t="shared" si="17"/>
        <v>126066.37932367297</v>
      </c>
      <c r="G58" s="524">
        <f t="shared" si="21"/>
        <v>316394.91568309703</v>
      </c>
      <c r="H58" s="491">
        <f t="shared" si="22"/>
        <v>316394.91568309703</v>
      </c>
      <c r="I58" s="511">
        <f t="shared" si="3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126066.37932367297</v>
      </c>
      <c r="E59" s="522">
        <f t="shared" si="16"/>
        <v>126066.37932367297</v>
      </c>
      <c r="F59" s="523">
        <f t="shared" si="17"/>
        <v>0</v>
      </c>
      <c r="G59" s="524">
        <f t="shared" si="21"/>
        <v>133154.08940885746</v>
      </c>
      <c r="H59" s="491">
        <f t="shared" si="22"/>
        <v>133154.08940885746</v>
      </c>
      <c r="I59" s="511">
        <f t="shared" si="3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3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3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3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3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3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3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3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3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3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3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3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3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3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12017566.6</v>
      </c>
      <c r="F73" s="375"/>
      <c r="G73" s="375">
        <f>SUM(G17:G72)</f>
        <v>41857418.923735559</v>
      </c>
      <c r="H73" s="375">
        <f>SUM(H17:H72)</f>
        <v>41857418.923735559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1512955.948747413</v>
      </c>
      <c r="N87" s="546">
        <f>IF(J92&lt;D11,0,VLOOKUP(J92,C17:O72,11))</f>
        <v>1512955.948747413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1474907.1032156686</v>
      </c>
      <c r="N88" s="550">
        <f>IF(J92&lt;D11,0,VLOOKUP(J92,C99:P154,7))</f>
        <v>1474907.1032156686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-38048.845531744417</v>
      </c>
      <c r="N89" s="555">
        <f>+N88-N87</f>
        <v>-38048.845531744417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12017566.600000001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273126.51363636367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23">+H99</f>
        <v>923325.80014683155</v>
      </c>
      <c r="M99" s="513">
        <f t="shared" ref="M99:M130" si="24">IF(L99&lt;&gt;0,+H99-L99,0)</f>
        <v>0</v>
      </c>
      <c r="N99" s="512">
        <f t="shared" ref="N99:N104" si="25">+I99</f>
        <v>923325.80014683155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23"/>
        <v>1769247.0731001948</v>
      </c>
      <c r="M100" s="514">
        <f t="shared" ref="M100:M105" si="28">IF(L100&lt;&gt;0,+H100-L100,0)</f>
        <v>0</v>
      </c>
      <c r="N100" s="518">
        <f t="shared" si="25"/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30">+I101-H101</f>
        <v>0</v>
      </c>
      <c r="K101" s="514"/>
      <c r="L101" s="518">
        <f t="shared" si="23"/>
        <v>1677257.5145835318</v>
      </c>
      <c r="M101" s="514">
        <f t="shared" si="28"/>
        <v>0</v>
      </c>
      <c r="N101" s="518">
        <f t="shared" si="25"/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30"/>
        <v>0</v>
      </c>
      <c r="K102" s="514"/>
      <c r="L102" s="518">
        <f t="shared" si="23"/>
        <v>1465328.7693981156</v>
      </c>
      <c r="M102" s="514">
        <f t="shared" si="28"/>
        <v>0</v>
      </c>
      <c r="N102" s="518">
        <f t="shared" si="25"/>
        <v>1465328.7693981156</v>
      </c>
      <c r="O102" s="514">
        <f>IF(N102&lt;&gt;0,+I102-N102,0)</f>
        <v>0</v>
      </c>
      <c r="P102" s="514">
        <f t="shared" si="27"/>
        <v>0</v>
      </c>
    </row>
    <row r="103" spans="1:16" ht="12.5">
      <c r="B103" s="195" t="str">
        <f t="shared" si="29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30"/>
        <v>0</v>
      </c>
      <c r="K103" s="514"/>
      <c r="L103" s="518">
        <f t="shared" si="23"/>
        <v>1444437.0239018579</v>
      </c>
      <c r="M103" s="514">
        <f t="shared" si="28"/>
        <v>0</v>
      </c>
      <c r="N103" s="518">
        <f t="shared" si="25"/>
        <v>1444437.0239018579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9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30"/>
        <v>0</v>
      </c>
      <c r="K104" s="514"/>
      <c r="L104" s="518">
        <f t="shared" si="23"/>
        <v>1426472.7384823435</v>
      </c>
      <c r="M104" s="514">
        <f t="shared" si="28"/>
        <v>0</v>
      </c>
      <c r="N104" s="518">
        <f t="shared" si="25"/>
        <v>1426472.7384823435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9"/>
        <v/>
      </c>
      <c r="C105" s="507">
        <f>IF(D93="","-",+C104+1)</f>
        <v>2021</v>
      </c>
      <c r="D105" s="629">
        <v>10457468.859634547</v>
      </c>
      <c r="E105" s="630">
        <v>293111.39024390245</v>
      </c>
      <c r="F105" s="631">
        <v>10164357.469390644</v>
      </c>
      <c r="G105" s="631">
        <v>10310913.164512595</v>
      </c>
      <c r="H105" s="633">
        <v>1463546.7213003482</v>
      </c>
      <c r="I105" s="634">
        <v>1463546.7213003482</v>
      </c>
      <c r="J105" s="514">
        <f t="shared" si="30"/>
        <v>0</v>
      </c>
      <c r="K105" s="514"/>
      <c r="L105" s="518">
        <f t="shared" ref="L105" si="31">+H105</f>
        <v>1463546.7213003482</v>
      </c>
      <c r="M105" s="514">
        <f t="shared" si="28"/>
        <v>0</v>
      </c>
      <c r="N105" s="518">
        <f t="shared" ref="N105" si="32">+I105</f>
        <v>1463546.7213003482</v>
      </c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9"/>
        <v/>
      </c>
      <c r="C106" s="507">
        <f>IF(D93="","-",+C105+1)</f>
        <v>2022</v>
      </c>
      <c r="D106" s="629">
        <v>10164357.469390644</v>
      </c>
      <c r="E106" s="630">
        <v>286132.54761904763</v>
      </c>
      <c r="F106" s="631">
        <v>9878224.9217715953</v>
      </c>
      <c r="G106" s="631">
        <v>10021291.19558112</v>
      </c>
      <c r="H106" s="633">
        <v>1463211.7959519105</v>
      </c>
      <c r="I106" s="634">
        <v>1463211.7959519105</v>
      </c>
      <c r="J106" s="514">
        <f t="shared" si="30"/>
        <v>0</v>
      </c>
      <c r="K106" s="514"/>
      <c r="L106" s="518">
        <f t="shared" ref="L106" si="33">+H106</f>
        <v>1463211.7959519105</v>
      </c>
      <c r="M106" s="514">
        <f t="shared" ref="M106" si="34">IF(L106&lt;&gt;0,+H106-L106,0)</f>
        <v>0</v>
      </c>
      <c r="N106" s="518">
        <f t="shared" ref="N106" si="35">+I106</f>
        <v>1463211.7959519105</v>
      </c>
      <c r="O106" s="514">
        <f t="shared" ref="O106" si="36">IF(N106&lt;&gt;0,+I106-N106,0)</f>
        <v>0</v>
      </c>
      <c r="P106" s="514">
        <f t="shared" ref="P106" si="37">+O106-M106</f>
        <v>0</v>
      </c>
    </row>
    <row r="107" spans="1:16" ht="12.5">
      <c r="B107" s="195" t="str">
        <f t="shared" si="29"/>
        <v>IU</v>
      </c>
      <c r="C107" s="507">
        <f>IF(D93="","-",+C106+1)</f>
        <v>2023</v>
      </c>
      <c r="D107" s="374">
        <f>IF(F106+SUM(E$99:E106)=D$92,F106,D$92-SUM(E$99:E106))</f>
        <v>9878224.5217716023</v>
      </c>
      <c r="E107" s="522">
        <f t="shared" ref="E107:E154" si="38">IF(+$J$96&lt;F106,$J$96,D107)</f>
        <v>273126.51363636367</v>
      </c>
      <c r="F107" s="523">
        <f t="shared" ref="F107:F154" si="39">+D107-E107</f>
        <v>9605098.0081352387</v>
      </c>
      <c r="G107" s="523">
        <f t="shared" ref="G107:G154" si="40">+(F107+D107)/2</f>
        <v>9741661.2649534196</v>
      </c>
      <c r="H107" s="526">
        <f t="shared" ref="H107:H154" si="41">+J$94*G107+E107</f>
        <v>1474907.1032156686</v>
      </c>
      <c r="I107" s="577">
        <f t="shared" ref="I107:I154" si="42">+J$95*G107+E107</f>
        <v>1474907.1032156686</v>
      </c>
      <c r="J107" s="514">
        <f t="shared" si="30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9"/>
        <v/>
      </c>
      <c r="C108" s="507">
        <f>IF(D93="","-",+C107+1)</f>
        <v>2024</v>
      </c>
      <c r="D108" s="374">
        <f>IF(F107+SUM(E$99:E107)=D$92,F107,D$92-SUM(E$99:E107))</f>
        <v>9605098.0081352387</v>
      </c>
      <c r="E108" s="522">
        <f t="shared" si="38"/>
        <v>273126.51363636367</v>
      </c>
      <c r="F108" s="523">
        <f t="shared" si="39"/>
        <v>9331971.494498875</v>
      </c>
      <c r="G108" s="523">
        <f t="shared" si="40"/>
        <v>9468534.7513170578</v>
      </c>
      <c r="H108" s="526">
        <f t="shared" si="41"/>
        <v>1441212.8355070883</v>
      </c>
      <c r="I108" s="577">
        <f t="shared" si="42"/>
        <v>1441212.8355070883</v>
      </c>
      <c r="J108" s="514">
        <f t="shared" si="30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9"/>
        <v/>
      </c>
      <c r="C109" s="507">
        <f>IF(D93="","-",+C108+1)</f>
        <v>2025</v>
      </c>
      <c r="D109" s="374">
        <f>IF(F108+SUM(E$99:E108)=D$92,F108,D$92-SUM(E$99:E108))</f>
        <v>9331971.494498875</v>
      </c>
      <c r="E109" s="522">
        <f t="shared" si="38"/>
        <v>273126.51363636367</v>
      </c>
      <c r="F109" s="523">
        <f t="shared" si="39"/>
        <v>9058844.9808625113</v>
      </c>
      <c r="G109" s="523">
        <f t="shared" si="40"/>
        <v>9195408.2376806922</v>
      </c>
      <c r="H109" s="526">
        <f t="shared" si="41"/>
        <v>1407518.5677985076</v>
      </c>
      <c r="I109" s="577">
        <f t="shared" si="42"/>
        <v>1407518.5677985076</v>
      </c>
      <c r="J109" s="514">
        <f t="shared" si="30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9"/>
        <v/>
      </c>
      <c r="C110" s="507">
        <f>IF(D93="","-",+C109+1)</f>
        <v>2026</v>
      </c>
      <c r="D110" s="374">
        <f>IF(F109+SUM(E$99:E109)=D$92,F109,D$92-SUM(E$99:E109))</f>
        <v>9058844.9808625113</v>
      </c>
      <c r="E110" s="522">
        <f t="shared" si="38"/>
        <v>273126.51363636367</v>
      </c>
      <c r="F110" s="523">
        <f t="shared" si="39"/>
        <v>8785718.4672261477</v>
      </c>
      <c r="G110" s="523">
        <f t="shared" si="40"/>
        <v>8922281.7240443304</v>
      </c>
      <c r="H110" s="526">
        <f t="shared" si="41"/>
        <v>1373824.3000899274</v>
      </c>
      <c r="I110" s="577">
        <f t="shared" si="42"/>
        <v>1373824.3000899274</v>
      </c>
      <c r="J110" s="514">
        <f t="shared" si="30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9"/>
        <v/>
      </c>
      <c r="C111" s="507">
        <f>IF(D93="","-",+C110+1)</f>
        <v>2027</v>
      </c>
      <c r="D111" s="374">
        <f>IF(F110+SUM(E$99:E110)=D$92,F110,D$92-SUM(E$99:E110))</f>
        <v>8785718.4672261477</v>
      </c>
      <c r="E111" s="522">
        <f t="shared" si="38"/>
        <v>273126.51363636367</v>
      </c>
      <c r="F111" s="523">
        <f t="shared" si="39"/>
        <v>8512591.953589784</v>
      </c>
      <c r="G111" s="523">
        <f t="shared" si="40"/>
        <v>8649155.2104079649</v>
      </c>
      <c r="H111" s="526">
        <f t="shared" si="41"/>
        <v>1340130.0323813467</v>
      </c>
      <c r="I111" s="577">
        <f t="shared" si="42"/>
        <v>1340130.0323813467</v>
      </c>
      <c r="J111" s="514">
        <f t="shared" si="30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9"/>
        <v/>
      </c>
      <c r="C112" s="507">
        <f>IF(D93="","-",+C111+1)</f>
        <v>2028</v>
      </c>
      <c r="D112" s="374">
        <f>IF(F111+SUM(E$99:E111)=D$92,F111,D$92-SUM(E$99:E111))</f>
        <v>8512591.953589784</v>
      </c>
      <c r="E112" s="522">
        <f t="shared" si="38"/>
        <v>273126.51363636367</v>
      </c>
      <c r="F112" s="523">
        <f t="shared" si="39"/>
        <v>8239465.4399534203</v>
      </c>
      <c r="G112" s="523">
        <f t="shared" si="40"/>
        <v>8376028.6967716021</v>
      </c>
      <c r="H112" s="526">
        <f t="shared" si="41"/>
        <v>1306435.7646727664</v>
      </c>
      <c r="I112" s="577">
        <f t="shared" si="42"/>
        <v>1306435.7646727664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9"/>
        <v/>
      </c>
      <c r="C113" s="507">
        <f>IF(D93="","-",+C112+1)</f>
        <v>2029</v>
      </c>
      <c r="D113" s="374">
        <f>IF(F112+SUM(E$99:E112)=D$92,F112,D$92-SUM(E$99:E112))</f>
        <v>8239465.4399534203</v>
      </c>
      <c r="E113" s="522">
        <f t="shared" si="38"/>
        <v>273126.51363636367</v>
      </c>
      <c r="F113" s="523">
        <f t="shared" si="39"/>
        <v>7966338.9263170566</v>
      </c>
      <c r="G113" s="523">
        <f t="shared" si="40"/>
        <v>8102902.1831352385</v>
      </c>
      <c r="H113" s="526">
        <f t="shared" si="41"/>
        <v>1272741.496964186</v>
      </c>
      <c r="I113" s="577">
        <f t="shared" si="42"/>
        <v>1272741.496964186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9"/>
        <v/>
      </c>
      <c r="C114" s="507">
        <f>IF(D93="","-",+C113+1)</f>
        <v>2030</v>
      </c>
      <c r="D114" s="374">
        <f>IF(F113+SUM(E$99:E113)=D$92,F113,D$92-SUM(E$99:E113))</f>
        <v>7966338.9263170566</v>
      </c>
      <c r="E114" s="522">
        <f t="shared" si="38"/>
        <v>273126.51363636367</v>
      </c>
      <c r="F114" s="523">
        <f t="shared" si="39"/>
        <v>7693212.412680693</v>
      </c>
      <c r="G114" s="523">
        <f t="shared" si="40"/>
        <v>7829775.6694988748</v>
      </c>
      <c r="H114" s="526">
        <f t="shared" si="41"/>
        <v>1239047.2292556055</v>
      </c>
      <c r="I114" s="577">
        <f t="shared" si="42"/>
        <v>1239047.2292556055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9"/>
        <v/>
      </c>
      <c r="C115" s="507">
        <f>IF(D93="","-",+C114+1)</f>
        <v>2031</v>
      </c>
      <c r="D115" s="374">
        <f>IF(F114+SUM(E$99:E114)=D$92,F114,D$92-SUM(E$99:E114))</f>
        <v>7693212.412680693</v>
      </c>
      <c r="E115" s="522">
        <f t="shared" si="38"/>
        <v>273126.51363636367</v>
      </c>
      <c r="F115" s="523">
        <f t="shared" si="39"/>
        <v>7420085.8990443293</v>
      </c>
      <c r="G115" s="523">
        <f t="shared" si="40"/>
        <v>7556649.1558625111</v>
      </c>
      <c r="H115" s="526">
        <f t="shared" si="41"/>
        <v>1205352.961547025</v>
      </c>
      <c r="I115" s="577">
        <f t="shared" si="42"/>
        <v>1205352.961547025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9"/>
        <v/>
      </c>
      <c r="C116" s="507">
        <f>IF(D93="","-",+C115+1)</f>
        <v>2032</v>
      </c>
      <c r="D116" s="374">
        <f>IF(F115+SUM(E$99:E115)=D$92,F115,D$92-SUM(E$99:E115))</f>
        <v>7420085.8990443293</v>
      </c>
      <c r="E116" s="522">
        <f t="shared" si="38"/>
        <v>273126.51363636367</v>
      </c>
      <c r="F116" s="523">
        <f t="shared" si="39"/>
        <v>7146959.3854079656</v>
      </c>
      <c r="G116" s="523">
        <f t="shared" si="40"/>
        <v>7283522.6422261475</v>
      </c>
      <c r="H116" s="526">
        <f t="shared" si="41"/>
        <v>1171658.6938384445</v>
      </c>
      <c r="I116" s="577">
        <f t="shared" si="42"/>
        <v>1171658.6938384445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9"/>
        <v/>
      </c>
      <c r="C117" s="507">
        <f>IF(D93="","-",+C116+1)</f>
        <v>2033</v>
      </c>
      <c r="D117" s="374">
        <f>IF(F116+SUM(E$99:E116)=D$92,F116,D$92-SUM(E$99:E116))</f>
        <v>7146959.3854079656</v>
      </c>
      <c r="E117" s="522">
        <f t="shared" si="38"/>
        <v>273126.51363636367</v>
      </c>
      <c r="F117" s="523">
        <f t="shared" si="39"/>
        <v>6873832.871771602</v>
      </c>
      <c r="G117" s="523">
        <f t="shared" si="40"/>
        <v>7010396.1285897838</v>
      </c>
      <c r="H117" s="526">
        <f t="shared" si="41"/>
        <v>1137964.4261298641</v>
      </c>
      <c r="I117" s="577">
        <f t="shared" si="42"/>
        <v>1137964.4261298641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9"/>
        <v/>
      </c>
      <c r="C118" s="507">
        <f>IF(D93="","-",+C117+1)</f>
        <v>2034</v>
      </c>
      <c r="D118" s="374">
        <f>IF(F117+SUM(E$99:E117)=D$92,F117,D$92-SUM(E$99:E117))</f>
        <v>6873832.871771602</v>
      </c>
      <c r="E118" s="522">
        <f t="shared" si="38"/>
        <v>273126.51363636367</v>
      </c>
      <c r="F118" s="523">
        <f t="shared" si="39"/>
        <v>6600706.3581352383</v>
      </c>
      <c r="G118" s="523">
        <f t="shared" si="40"/>
        <v>6737269.6149534201</v>
      </c>
      <c r="H118" s="526">
        <f t="shared" si="41"/>
        <v>1104270.1584212836</v>
      </c>
      <c r="I118" s="577">
        <f t="shared" si="42"/>
        <v>1104270.1584212836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9"/>
        <v/>
      </c>
      <c r="C119" s="507">
        <f>IF(D93="","-",+C118+1)</f>
        <v>2035</v>
      </c>
      <c r="D119" s="374">
        <f>IF(F118+SUM(E$99:E118)=D$92,F118,D$92-SUM(E$99:E118))</f>
        <v>6600706.3581352383</v>
      </c>
      <c r="E119" s="522">
        <f t="shared" si="38"/>
        <v>273126.51363636367</v>
      </c>
      <c r="F119" s="523">
        <f t="shared" si="39"/>
        <v>6327579.8444988746</v>
      </c>
      <c r="G119" s="523">
        <f t="shared" si="40"/>
        <v>6464143.1013170565</v>
      </c>
      <c r="H119" s="526">
        <f t="shared" si="41"/>
        <v>1070575.8907127031</v>
      </c>
      <c r="I119" s="577">
        <f t="shared" si="42"/>
        <v>1070575.8907127031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9"/>
        <v/>
      </c>
      <c r="C120" s="507">
        <f>IF(D93="","-",+C119+1)</f>
        <v>2036</v>
      </c>
      <c r="D120" s="374">
        <f>IF(F119+SUM(E$99:E119)=D$92,F119,D$92-SUM(E$99:E119))</f>
        <v>6327579.8444988746</v>
      </c>
      <c r="E120" s="522">
        <f t="shared" si="38"/>
        <v>273126.51363636367</v>
      </c>
      <c r="F120" s="523">
        <f t="shared" si="39"/>
        <v>6054453.3308625109</v>
      </c>
      <c r="G120" s="523">
        <f t="shared" si="40"/>
        <v>6191016.5876806928</v>
      </c>
      <c r="H120" s="526">
        <f t="shared" si="41"/>
        <v>1036881.6230041225</v>
      </c>
      <c r="I120" s="577">
        <f t="shared" si="42"/>
        <v>1036881.6230041225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9"/>
        <v/>
      </c>
      <c r="C121" s="507">
        <f>IF(D93="","-",+C120+1)</f>
        <v>2037</v>
      </c>
      <c r="D121" s="374">
        <f>IF(F120+SUM(E$99:E120)=D$92,F120,D$92-SUM(E$99:E120))</f>
        <v>6054453.3308625109</v>
      </c>
      <c r="E121" s="522">
        <f t="shared" si="38"/>
        <v>273126.51363636367</v>
      </c>
      <c r="F121" s="523">
        <f t="shared" si="39"/>
        <v>5781326.8172261473</v>
      </c>
      <c r="G121" s="523">
        <f t="shared" si="40"/>
        <v>5917890.0740443291</v>
      </c>
      <c r="H121" s="526">
        <f t="shared" si="41"/>
        <v>1003187.355295542</v>
      </c>
      <c r="I121" s="577">
        <f t="shared" si="42"/>
        <v>1003187.355295542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9"/>
        <v/>
      </c>
      <c r="C122" s="507">
        <f>IF(D93="","-",+C121+1)</f>
        <v>2038</v>
      </c>
      <c r="D122" s="374">
        <f>IF(F121+SUM(E$99:E121)=D$92,F121,D$92-SUM(E$99:E121))</f>
        <v>5781326.8172261473</v>
      </c>
      <c r="E122" s="522">
        <f t="shared" si="38"/>
        <v>273126.51363636367</v>
      </c>
      <c r="F122" s="523">
        <f t="shared" si="39"/>
        <v>5508200.3035897836</v>
      </c>
      <c r="G122" s="523">
        <f t="shared" si="40"/>
        <v>5644763.5604079654</v>
      </c>
      <c r="H122" s="526">
        <f t="shared" si="41"/>
        <v>969493.08758696157</v>
      </c>
      <c r="I122" s="577">
        <f t="shared" si="42"/>
        <v>969493.08758696157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9"/>
        <v/>
      </c>
      <c r="C123" s="507">
        <f>IF(D93="","-",+C122+1)</f>
        <v>2039</v>
      </c>
      <c r="D123" s="374">
        <f>IF(F122+SUM(E$99:E122)=D$92,F122,D$92-SUM(E$99:E122))</f>
        <v>5508200.3035897836</v>
      </c>
      <c r="E123" s="522">
        <f t="shared" si="38"/>
        <v>273126.51363636367</v>
      </c>
      <c r="F123" s="523">
        <f t="shared" si="39"/>
        <v>5235073.7899534199</v>
      </c>
      <c r="G123" s="523">
        <f t="shared" si="40"/>
        <v>5371637.0467716018</v>
      </c>
      <c r="H123" s="526">
        <f t="shared" si="41"/>
        <v>935798.81987838109</v>
      </c>
      <c r="I123" s="577">
        <f t="shared" si="42"/>
        <v>935798.81987838109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9"/>
        <v/>
      </c>
      <c r="C124" s="507">
        <f>IF(D93="","-",+C123+1)</f>
        <v>2040</v>
      </c>
      <c r="D124" s="374">
        <f>IF(F123+SUM(E$99:E123)=D$92,F123,D$92-SUM(E$99:E123))</f>
        <v>5235073.7899534199</v>
      </c>
      <c r="E124" s="522">
        <f t="shared" si="38"/>
        <v>273126.51363636367</v>
      </c>
      <c r="F124" s="523">
        <f t="shared" si="39"/>
        <v>4961947.2763170563</v>
      </c>
      <c r="G124" s="523">
        <f t="shared" si="40"/>
        <v>5098510.5331352381</v>
      </c>
      <c r="H124" s="526">
        <f t="shared" si="41"/>
        <v>902104.55216980062</v>
      </c>
      <c r="I124" s="577">
        <f t="shared" si="42"/>
        <v>902104.55216980062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9"/>
        <v/>
      </c>
      <c r="C125" s="507">
        <f>IF(D93="","-",+C124+1)</f>
        <v>2041</v>
      </c>
      <c r="D125" s="374">
        <f>IF(F124+SUM(E$99:E124)=D$92,F124,D$92-SUM(E$99:E124))</f>
        <v>4961947.2763170563</v>
      </c>
      <c r="E125" s="522">
        <f t="shared" si="38"/>
        <v>273126.51363636367</v>
      </c>
      <c r="F125" s="523">
        <f t="shared" si="39"/>
        <v>4688820.7626806926</v>
      </c>
      <c r="G125" s="523">
        <f t="shared" si="40"/>
        <v>4825384.0194988744</v>
      </c>
      <c r="H125" s="526">
        <f t="shared" si="41"/>
        <v>868410.28446122014</v>
      </c>
      <c r="I125" s="577">
        <f t="shared" si="42"/>
        <v>868410.28446122014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9"/>
        <v/>
      </c>
      <c r="C126" s="507">
        <f>IF(D93="","-",+C125+1)</f>
        <v>2042</v>
      </c>
      <c r="D126" s="374">
        <f>IF(F125+SUM(E$99:E125)=D$92,F125,D$92-SUM(E$99:E125))</f>
        <v>4688820.7626806926</v>
      </c>
      <c r="E126" s="522">
        <f t="shared" si="38"/>
        <v>273126.51363636367</v>
      </c>
      <c r="F126" s="523">
        <f t="shared" si="39"/>
        <v>4415694.2490443289</v>
      </c>
      <c r="G126" s="523">
        <f t="shared" si="40"/>
        <v>4552257.5058625108</v>
      </c>
      <c r="H126" s="526">
        <f t="shared" si="41"/>
        <v>834716.01675263967</v>
      </c>
      <c r="I126" s="577">
        <f t="shared" si="42"/>
        <v>834716.01675263967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9"/>
        <v/>
      </c>
      <c r="C127" s="507">
        <f>IF(D93="","-",+C126+1)</f>
        <v>2043</v>
      </c>
      <c r="D127" s="374">
        <f>IF(F126+SUM(E$99:E126)=D$92,F126,D$92-SUM(E$99:E126))</f>
        <v>4415694.2490443289</v>
      </c>
      <c r="E127" s="522">
        <f t="shared" si="38"/>
        <v>273126.51363636367</v>
      </c>
      <c r="F127" s="523">
        <f t="shared" si="39"/>
        <v>4142567.7354079653</v>
      </c>
      <c r="G127" s="523">
        <f t="shared" si="40"/>
        <v>4279130.9922261471</v>
      </c>
      <c r="H127" s="526">
        <f t="shared" si="41"/>
        <v>801021.74904405919</v>
      </c>
      <c r="I127" s="577">
        <f t="shared" si="42"/>
        <v>801021.74904405919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9"/>
        <v/>
      </c>
      <c r="C128" s="507">
        <f>IF(D93="","-",+C127+1)</f>
        <v>2044</v>
      </c>
      <c r="D128" s="374">
        <f>IF(F127+SUM(E$99:E127)=D$92,F127,D$92-SUM(E$99:E127))</f>
        <v>4142567.7354079653</v>
      </c>
      <c r="E128" s="522">
        <f t="shared" si="38"/>
        <v>273126.51363636367</v>
      </c>
      <c r="F128" s="523">
        <f t="shared" si="39"/>
        <v>3869441.2217716016</v>
      </c>
      <c r="G128" s="523">
        <f t="shared" si="40"/>
        <v>4006004.4785897834</v>
      </c>
      <c r="H128" s="526">
        <f t="shared" si="41"/>
        <v>767327.48133547883</v>
      </c>
      <c r="I128" s="577">
        <f t="shared" si="42"/>
        <v>767327.48133547883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9"/>
        <v/>
      </c>
      <c r="C129" s="507">
        <f>IF(D93="","-",+C128+1)</f>
        <v>2045</v>
      </c>
      <c r="D129" s="374">
        <f>IF(F128+SUM(E$99:E128)=D$92,F128,D$92-SUM(E$99:E128))</f>
        <v>3869441.2217716016</v>
      </c>
      <c r="E129" s="522">
        <f t="shared" si="38"/>
        <v>273126.51363636367</v>
      </c>
      <c r="F129" s="523">
        <f t="shared" si="39"/>
        <v>3596314.7081352379</v>
      </c>
      <c r="G129" s="523">
        <f t="shared" si="40"/>
        <v>3732877.9649534198</v>
      </c>
      <c r="H129" s="526">
        <f t="shared" si="41"/>
        <v>733633.21362689836</v>
      </c>
      <c r="I129" s="577">
        <f t="shared" si="42"/>
        <v>733633.21362689836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9"/>
        <v/>
      </c>
      <c r="C130" s="507">
        <f>IF(D93="","-",+C129+1)</f>
        <v>2046</v>
      </c>
      <c r="D130" s="374">
        <f>IF(F129+SUM(E$99:E129)=D$92,F129,D$92-SUM(E$99:E129))</f>
        <v>3596314.7081352379</v>
      </c>
      <c r="E130" s="522">
        <f t="shared" si="38"/>
        <v>273126.51363636367</v>
      </c>
      <c r="F130" s="523">
        <f t="shared" si="39"/>
        <v>3323188.1944988742</v>
      </c>
      <c r="G130" s="523">
        <f t="shared" si="40"/>
        <v>3459751.4513170561</v>
      </c>
      <c r="H130" s="526">
        <f t="shared" si="41"/>
        <v>699938.94591831788</v>
      </c>
      <c r="I130" s="577">
        <f t="shared" si="42"/>
        <v>699938.94591831788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9"/>
        <v/>
      </c>
      <c r="C131" s="507">
        <f>IF(D93="","-",+C130+1)</f>
        <v>2047</v>
      </c>
      <c r="D131" s="374">
        <f>IF(F130+SUM(E$99:E130)=D$92,F130,D$92-SUM(E$99:E130))</f>
        <v>3323188.1944988742</v>
      </c>
      <c r="E131" s="522">
        <f t="shared" si="38"/>
        <v>273126.51363636367</v>
      </c>
      <c r="F131" s="523">
        <f t="shared" si="39"/>
        <v>3050061.6808625106</v>
      </c>
      <c r="G131" s="523">
        <f t="shared" si="40"/>
        <v>3186624.9376806924</v>
      </c>
      <c r="H131" s="526">
        <f t="shared" si="41"/>
        <v>666244.67820973741</v>
      </c>
      <c r="I131" s="577">
        <f t="shared" si="42"/>
        <v>666244.67820973741</v>
      </c>
      <c r="J131" s="514">
        <f t="shared" si="30"/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9"/>
        <v/>
      </c>
      <c r="C132" s="507">
        <f>IF(D93="","-",+C131+1)</f>
        <v>2048</v>
      </c>
      <c r="D132" s="374">
        <f>IF(F131+SUM(E$99:E131)=D$92,F131,D$92-SUM(E$99:E131))</f>
        <v>3050061.6808625106</v>
      </c>
      <c r="E132" s="522">
        <f t="shared" si="38"/>
        <v>273126.51363636367</v>
      </c>
      <c r="F132" s="523">
        <f t="shared" si="39"/>
        <v>2776935.1672261469</v>
      </c>
      <c r="G132" s="523">
        <f t="shared" si="40"/>
        <v>2913498.4240443287</v>
      </c>
      <c r="H132" s="526">
        <f t="shared" si="41"/>
        <v>632550.41050115693</v>
      </c>
      <c r="I132" s="577">
        <f t="shared" si="42"/>
        <v>632550.41050115693</v>
      </c>
      <c r="J132" s="514">
        <f t="shared" si="30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9"/>
        <v/>
      </c>
      <c r="C133" s="507">
        <f>IF(D93="","-",+C132+1)</f>
        <v>2049</v>
      </c>
      <c r="D133" s="374">
        <f>IF(F132+SUM(E$99:E132)=D$92,F132,D$92-SUM(E$99:E132))</f>
        <v>2776935.1672261469</v>
      </c>
      <c r="E133" s="522">
        <f t="shared" si="38"/>
        <v>273126.51363636367</v>
      </c>
      <c r="F133" s="523">
        <f t="shared" si="39"/>
        <v>2503808.6535897832</v>
      </c>
      <c r="G133" s="523">
        <f t="shared" si="40"/>
        <v>2640371.9104079651</v>
      </c>
      <c r="H133" s="526">
        <f t="shared" si="41"/>
        <v>598856.14279257646</v>
      </c>
      <c r="I133" s="577">
        <f t="shared" si="42"/>
        <v>598856.14279257646</v>
      </c>
      <c r="J133" s="514">
        <f t="shared" si="30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9"/>
        <v/>
      </c>
      <c r="C134" s="507">
        <f>IF(D93="","-",+C133+1)</f>
        <v>2050</v>
      </c>
      <c r="D134" s="374">
        <f>IF(F133+SUM(E$99:E133)=D$92,F133,D$92-SUM(E$99:E133))</f>
        <v>2503808.6535897832</v>
      </c>
      <c r="E134" s="522">
        <f t="shared" si="38"/>
        <v>273126.51363636367</v>
      </c>
      <c r="F134" s="523">
        <f t="shared" si="39"/>
        <v>2230682.1399534196</v>
      </c>
      <c r="G134" s="523">
        <f t="shared" si="40"/>
        <v>2367245.3967716014</v>
      </c>
      <c r="H134" s="526">
        <f t="shared" si="41"/>
        <v>565161.87508399598</v>
      </c>
      <c r="I134" s="577">
        <f t="shared" si="42"/>
        <v>565161.87508399598</v>
      </c>
      <c r="J134" s="514">
        <f t="shared" si="30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9"/>
        <v/>
      </c>
      <c r="C135" s="507">
        <f>IF(D93="","-",+C134+1)</f>
        <v>2051</v>
      </c>
      <c r="D135" s="374">
        <f>IF(F134+SUM(E$99:E134)=D$92,F134,D$92-SUM(E$99:E134))</f>
        <v>2230682.1399534196</v>
      </c>
      <c r="E135" s="522">
        <f t="shared" si="38"/>
        <v>273126.51363636367</v>
      </c>
      <c r="F135" s="523">
        <f t="shared" si="39"/>
        <v>1957555.6263170559</v>
      </c>
      <c r="G135" s="523">
        <f t="shared" si="40"/>
        <v>2094118.8831352377</v>
      </c>
      <c r="H135" s="526">
        <f t="shared" si="41"/>
        <v>531467.60737541551</v>
      </c>
      <c r="I135" s="577">
        <f t="shared" si="42"/>
        <v>531467.60737541551</v>
      </c>
      <c r="J135" s="514">
        <f t="shared" si="30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9"/>
        <v/>
      </c>
      <c r="C136" s="507">
        <f>IF(D93="","-",+C135+1)</f>
        <v>2052</v>
      </c>
      <c r="D136" s="374">
        <f>IF(F135+SUM(E$99:E135)=D$92,F135,D$92-SUM(E$99:E135))</f>
        <v>1957555.6263170559</v>
      </c>
      <c r="E136" s="522">
        <f t="shared" si="38"/>
        <v>273126.51363636367</v>
      </c>
      <c r="F136" s="523">
        <f t="shared" si="39"/>
        <v>1684429.1126806922</v>
      </c>
      <c r="G136" s="523">
        <f t="shared" si="40"/>
        <v>1820992.3694988741</v>
      </c>
      <c r="H136" s="526">
        <f t="shared" si="41"/>
        <v>497773.33966683503</v>
      </c>
      <c r="I136" s="577">
        <f t="shared" si="42"/>
        <v>497773.33966683503</v>
      </c>
      <c r="J136" s="514">
        <f t="shared" si="30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9"/>
        <v/>
      </c>
      <c r="C137" s="507">
        <f>IF(D93="","-",+C136+1)</f>
        <v>2053</v>
      </c>
      <c r="D137" s="374">
        <f>IF(F136+SUM(E$99:E136)=D$92,F136,D$92-SUM(E$99:E136))</f>
        <v>1684429.1126806922</v>
      </c>
      <c r="E137" s="522">
        <f t="shared" si="38"/>
        <v>273126.51363636367</v>
      </c>
      <c r="F137" s="523">
        <f t="shared" si="39"/>
        <v>1411302.5990443286</v>
      </c>
      <c r="G137" s="523">
        <f t="shared" si="40"/>
        <v>1547865.8558625104</v>
      </c>
      <c r="H137" s="526">
        <f t="shared" si="41"/>
        <v>464079.07195825456</v>
      </c>
      <c r="I137" s="577">
        <f t="shared" si="42"/>
        <v>464079.07195825456</v>
      </c>
      <c r="J137" s="514">
        <f t="shared" si="30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9"/>
        <v/>
      </c>
      <c r="C138" s="507">
        <f>IF(D93="","-",+C137+1)</f>
        <v>2054</v>
      </c>
      <c r="D138" s="374">
        <f>IF(F137+SUM(E$99:E137)=D$92,F137,D$92-SUM(E$99:E137))</f>
        <v>1411302.5990443286</v>
      </c>
      <c r="E138" s="522">
        <f t="shared" si="38"/>
        <v>273126.51363636367</v>
      </c>
      <c r="F138" s="523">
        <f t="shared" si="39"/>
        <v>1138176.0854079649</v>
      </c>
      <c r="G138" s="523">
        <f t="shared" si="40"/>
        <v>1274739.3422261467</v>
      </c>
      <c r="H138" s="526">
        <f t="shared" si="41"/>
        <v>430384.80424967408</v>
      </c>
      <c r="I138" s="577">
        <f t="shared" si="42"/>
        <v>430384.80424967408</v>
      </c>
      <c r="J138" s="514">
        <f t="shared" si="30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9"/>
        <v/>
      </c>
      <c r="C139" s="507">
        <f>IF(D93="","-",+C138+1)</f>
        <v>2055</v>
      </c>
      <c r="D139" s="374">
        <f>IF(F138+SUM(E$99:E138)=D$92,F138,D$92-SUM(E$99:E138))</f>
        <v>1138176.0854079649</v>
      </c>
      <c r="E139" s="522">
        <f t="shared" si="38"/>
        <v>273126.51363636367</v>
      </c>
      <c r="F139" s="523">
        <f t="shared" si="39"/>
        <v>865049.57177160122</v>
      </c>
      <c r="G139" s="523">
        <f t="shared" si="40"/>
        <v>1001612.8285897831</v>
      </c>
      <c r="H139" s="526">
        <f t="shared" si="41"/>
        <v>396690.53654109361</v>
      </c>
      <c r="I139" s="577">
        <f t="shared" si="42"/>
        <v>396690.53654109361</v>
      </c>
      <c r="J139" s="514">
        <f t="shared" si="30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9"/>
        <v/>
      </c>
      <c r="C140" s="507">
        <f>IF(D93="","-",+C139+1)</f>
        <v>2056</v>
      </c>
      <c r="D140" s="374">
        <f>IF(F139+SUM(E$99:E139)=D$92,F139,D$92-SUM(E$99:E139))</f>
        <v>865049.57177160122</v>
      </c>
      <c r="E140" s="522">
        <f t="shared" si="38"/>
        <v>273126.51363636367</v>
      </c>
      <c r="F140" s="523">
        <f t="shared" si="39"/>
        <v>591923.05813523754</v>
      </c>
      <c r="G140" s="523">
        <f t="shared" si="40"/>
        <v>728486.31495341938</v>
      </c>
      <c r="H140" s="526">
        <f t="shared" si="41"/>
        <v>362996.26883251313</v>
      </c>
      <c r="I140" s="577">
        <f t="shared" si="42"/>
        <v>362996.26883251313</v>
      </c>
      <c r="J140" s="514">
        <f t="shared" si="30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9"/>
        <v/>
      </c>
      <c r="C141" s="507">
        <f>IF(D93="","-",+C140+1)</f>
        <v>2057</v>
      </c>
      <c r="D141" s="374">
        <f>IF(F140+SUM(E$99:E140)=D$92,F140,D$92-SUM(E$99:E140))</f>
        <v>591923.05813523754</v>
      </c>
      <c r="E141" s="522">
        <f t="shared" si="38"/>
        <v>273126.51363636367</v>
      </c>
      <c r="F141" s="523">
        <f t="shared" si="39"/>
        <v>318796.54449887387</v>
      </c>
      <c r="G141" s="523">
        <f t="shared" si="40"/>
        <v>455359.80131705571</v>
      </c>
      <c r="H141" s="526">
        <f t="shared" si="41"/>
        <v>329302.00112393266</v>
      </c>
      <c r="I141" s="577">
        <f t="shared" si="42"/>
        <v>329302.00112393266</v>
      </c>
      <c r="J141" s="514">
        <f t="shared" si="30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9"/>
        <v/>
      </c>
      <c r="C142" s="507">
        <f>IF(D93="","-",+C141+1)</f>
        <v>2058</v>
      </c>
      <c r="D142" s="374">
        <f>IF(F141+SUM(E$99:E141)=D$92,F141,D$92-SUM(E$99:E141))</f>
        <v>318796.54449887387</v>
      </c>
      <c r="E142" s="522">
        <f t="shared" si="38"/>
        <v>273126.51363636367</v>
      </c>
      <c r="F142" s="523">
        <f t="shared" si="39"/>
        <v>45670.030862510204</v>
      </c>
      <c r="G142" s="523">
        <f t="shared" si="40"/>
        <v>182233.28768069204</v>
      </c>
      <c r="H142" s="526">
        <f t="shared" si="41"/>
        <v>295607.73341535218</v>
      </c>
      <c r="I142" s="577">
        <f t="shared" si="42"/>
        <v>295607.73341535218</v>
      </c>
      <c r="J142" s="514">
        <f t="shared" si="30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9"/>
        <v/>
      </c>
      <c r="C143" s="507">
        <f>IF(D93="","-",+C142+1)</f>
        <v>2059</v>
      </c>
      <c r="D143" s="374">
        <f>IF(F142+SUM(E$99:E142)=D$92,F142,D$92-SUM(E$99:E142))</f>
        <v>45670.030862510204</v>
      </c>
      <c r="E143" s="522">
        <f t="shared" si="38"/>
        <v>45670.030862510204</v>
      </c>
      <c r="F143" s="523">
        <f t="shared" si="39"/>
        <v>0</v>
      </c>
      <c r="G143" s="523">
        <f t="shared" si="40"/>
        <v>22835.015431255102</v>
      </c>
      <c r="H143" s="526">
        <f t="shared" si="41"/>
        <v>48487.073824859348</v>
      </c>
      <c r="I143" s="577">
        <f t="shared" si="42"/>
        <v>48487.073824859348</v>
      </c>
      <c r="J143" s="514">
        <f t="shared" si="30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9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0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9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0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9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0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9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0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9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0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9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0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9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0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9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0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9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0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9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0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9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0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12017566.600000001</v>
      </c>
      <c r="F155" s="375"/>
      <c r="G155" s="375"/>
      <c r="H155" s="375">
        <f>SUM(H99:H154)</f>
        <v>43550581.570048369</v>
      </c>
      <c r="I155" s="375">
        <f>SUM(I99:I154)</f>
        <v>43550581.570048369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729744.16665768996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729744.16665768996</v>
      </c>
      <c r="O6" s="269"/>
      <c r="P6" s="269"/>
    </row>
    <row r="7" spans="1:16" ht="13.5" thickBot="1">
      <c r="C7" s="467" t="s">
        <v>48</v>
      </c>
      <c r="D7" s="624" t="s">
        <v>345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5738012.9100000001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136619.35500000001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631">
        <v>4763472.2882468551</v>
      </c>
      <c r="E25" s="630">
        <v>136619.35500000001</v>
      </c>
      <c r="F25" s="631">
        <v>4626852.9332468547</v>
      </c>
      <c r="G25" s="630">
        <v>729744.16665768996</v>
      </c>
      <c r="H25" s="639">
        <v>729744.16665768996</v>
      </c>
      <c r="I25" s="511">
        <f t="shared" si="3"/>
        <v>0</v>
      </c>
      <c r="J25" s="511"/>
      <c r="K25" s="518">
        <f t="shared" ref="K25" si="13">G25</f>
        <v>729744.16665768996</v>
      </c>
      <c r="L25" s="519">
        <f t="shared" ref="L25" si="14">IF(K25&lt;&gt;0,+G25-K25,0)</f>
        <v>0</v>
      </c>
      <c r="M25" s="518">
        <f t="shared" ref="M25" si="15">H25</f>
        <v>729744.16665768996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4626852.9332468547</v>
      </c>
      <c r="E26" s="522">
        <f t="shared" ref="E26:E72" si="16">IF(+$I$14&lt;F25,$I$14,D26)</f>
        <v>136619.35500000001</v>
      </c>
      <c r="F26" s="523">
        <f t="shared" ref="F26:F72" si="17">+D26-E26</f>
        <v>4490233.5782468542</v>
      </c>
      <c r="G26" s="524">
        <f t="shared" ref="G26:G50" si="18">+I$12*((D26+F26)/2)+E26</f>
        <v>649200.63449486659</v>
      </c>
      <c r="H26" s="491">
        <f t="shared" ref="H26:H50" si="19">+I$13*((D26+F26)/2)+E26</f>
        <v>649200.63449486659</v>
      </c>
      <c r="I26" s="511">
        <f t="shared" si="3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4490233.5782468542</v>
      </c>
      <c r="E27" s="522">
        <f t="shared" si="16"/>
        <v>136619.35500000001</v>
      </c>
      <c r="F27" s="523">
        <f t="shared" si="17"/>
        <v>4353614.2232468538</v>
      </c>
      <c r="G27" s="524">
        <f t="shared" si="18"/>
        <v>633838.59450514393</v>
      </c>
      <c r="H27" s="491">
        <f t="shared" si="19"/>
        <v>633838.59450514393</v>
      </c>
      <c r="I27" s="511">
        <f t="shared" si="3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4353614.2232468538</v>
      </c>
      <c r="E28" s="522">
        <f t="shared" si="16"/>
        <v>136619.35500000001</v>
      </c>
      <c r="F28" s="523">
        <f t="shared" si="17"/>
        <v>4216994.8682468534</v>
      </c>
      <c r="G28" s="524">
        <f t="shared" si="18"/>
        <v>618476.55451542127</v>
      </c>
      <c r="H28" s="491">
        <f t="shared" si="19"/>
        <v>618476.55451542127</v>
      </c>
      <c r="I28" s="511">
        <f t="shared" si="3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4216994.8682468534</v>
      </c>
      <c r="E29" s="522">
        <f t="shared" si="16"/>
        <v>136619.35500000001</v>
      </c>
      <c r="F29" s="523">
        <f t="shared" si="17"/>
        <v>4080375.5132468534</v>
      </c>
      <c r="G29" s="524">
        <f t="shared" si="18"/>
        <v>603114.51452569861</v>
      </c>
      <c r="H29" s="491">
        <f t="shared" si="19"/>
        <v>603114.51452569861</v>
      </c>
      <c r="I29" s="511">
        <f t="shared" si="3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4080375.5132468534</v>
      </c>
      <c r="E30" s="522">
        <f t="shared" si="16"/>
        <v>136619.35500000001</v>
      </c>
      <c r="F30" s="523">
        <f t="shared" si="17"/>
        <v>3943756.1582468534</v>
      </c>
      <c r="G30" s="524">
        <f t="shared" si="18"/>
        <v>587752.47453597607</v>
      </c>
      <c r="H30" s="491">
        <f t="shared" si="19"/>
        <v>587752.47453597607</v>
      </c>
      <c r="I30" s="511">
        <f t="shared" si="3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3943756.1582468534</v>
      </c>
      <c r="E31" s="522">
        <f t="shared" si="16"/>
        <v>136619.35500000001</v>
      </c>
      <c r="F31" s="523">
        <f t="shared" si="17"/>
        <v>3807136.8032468534</v>
      </c>
      <c r="G31" s="524">
        <f t="shared" si="18"/>
        <v>572390.43454625341</v>
      </c>
      <c r="H31" s="491">
        <f t="shared" si="19"/>
        <v>572390.43454625341</v>
      </c>
      <c r="I31" s="511">
        <f t="shared" si="3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3807136.8032468534</v>
      </c>
      <c r="E32" s="522">
        <f t="shared" si="16"/>
        <v>136619.35500000001</v>
      </c>
      <c r="F32" s="523">
        <f t="shared" si="17"/>
        <v>3670517.4482468534</v>
      </c>
      <c r="G32" s="524">
        <f t="shared" si="18"/>
        <v>557028.39455653087</v>
      </c>
      <c r="H32" s="491">
        <f t="shared" si="19"/>
        <v>557028.39455653087</v>
      </c>
      <c r="I32" s="511">
        <f t="shared" si="3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3670517.4482468534</v>
      </c>
      <c r="E33" s="522">
        <f t="shared" si="16"/>
        <v>136619.35500000001</v>
      </c>
      <c r="F33" s="523">
        <f t="shared" si="17"/>
        <v>3533898.0932468534</v>
      </c>
      <c r="G33" s="524">
        <f t="shared" si="18"/>
        <v>541666.35456680832</v>
      </c>
      <c r="H33" s="491">
        <f t="shared" si="19"/>
        <v>541666.35456680832</v>
      </c>
      <c r="I33" s="511">
        <f t="shared" si="3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3533898.0932468534</v>
      </c>
      <c r="E34" s="522">
        <f t="shared" si="16"/>
        <v>136619.35500000001</v>
      </c>
      <c r="F34" s="523">
        <f t="shared" si="17"/>
        <v>3397278.7382468535</v>
      </c>
      <c r="G34" s="524">
        <f t="shared" si="18"/>
        <v>526304.31457708578</v>
      </c>
      <c r="H34" s="491">
        <f t="shared" si="19"/>
        <v>526304.31457708578</v>
      </c>
      <c r="I34" s="511">
        <f t="shared" si="3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3397278.7382468535</v>
      </c>
      <c r="E35" s="522">
        <f t="shared" si="16"/>
        <v>136619.35500000001</v>
      </c>
      <c r="F35" s="523">
        <f t="shared" si="17"/>
        <v>3260659.3832468535</v>
      </c>
      <c r="G35" s="524">
        <f t="shared" si="18"/>
        <v>510942.27458736312</v>
      </c>
      <c r="H35" s="491">
        <f t="shared" si="19"/>
        <v>510942.27458736312</v>
      </c>
      <c r="I35" s="511">
        <f t="shared" si="3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3260659.3832468535</v>
      </c>
      <c r="E36" s="522">
        <f t="shared" si="16"/>
        <v>136619.35500000001</v>
      </c>
      <c r="F36" s="523">
        <f t="shared" si="17"/>
        <v>3124040.0282468535</v>
      </c>
      <c r="G36" s="524">
        <f t="shared" si="18"/>
        <v>495580.23459764058</v>
      </c>
      <c r="H36" s="491">
        <f t="shared" si="19"/>
        <v>495580.23459764058</v>
      </c>
      <c r="I36" s="511">
        <f t="shared" si="3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3124040.0282468535</v>
      </c>
      <c r="E37" s="522">
        <f t="shared" si="16"/>
        <v>136619.35500000001</v>
      </c>
      <c r="F37" s="523">
        <f t="shared" si="17"/>
        <v>2987420.6732468535</v>
      </c>
      <c r="G37" s="524">
        <f t="shared" si="18"/>
        <v>480218.19460791792</v>
      </c>
      <c r="H37" s="491">
        <f t="shared" si="19"/>
        <v>480218.19460791792</v>
      </c>
      <c r="I37" s="511">
        <f t="shared" si="3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2987420.6732468535</v>
      </c>
      <c r="E38" s="522">
        <f t="shared" si="16"/>
        <v>136619.35500000001</v>
      </c>
      <c r="F38" s="523">
        <f t="shared" si="17"/>
        <v>2850801.3182468535</v>
      </c>
      <c r="G38" s="524">
        <f t="shared" si="18"/>
        <v>464856.15461819537</v>
      </c>
      <c r="H38" s="491">
        <f t="shared" si="19"/>
        <v>464856.15461819537</v>
      </c>
      <c r="I38" s="511">
        <f t="shared" si="3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2850801.3182468535</v>
      </c>
      <c r="E39" s="522">
        <f t="shared" si="16"/>
        <v>136619.35500000001</v>
      </c>
      <c r="F39" s="523">
        <f t="shared" si="17"/>
        <v>2714181.9632468536</v>
      </c>
      <c r="G39" s="524">
        <f t="shared" si="18"/>
        <v>449494.11462847271</v>
      </c>
      <c r="H39" s="491">
        <f t="shared" si="19"/>
        <v>449494.11462847271</v>
      </c>
      <c r="I39" s="511">
        <f t="shared" si="3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2714181.9632468536</v>
      </c>
      <c r="E40" s="522">
        <f t="shared" si="16"/>
        <v>136619.35500000001</v>
      </c>
      <c r="F40" s="523">
        <f t="shared" si="17"/>
        <v>2577562.6082468536</v>
      </c>
      <c r="G40" s="524">
        <f t="shared" si="18"/>
        <v>434132.07463875017</v>
      </c>
      <c r="H40" s="491">
        <f t="shared" si="19"/>
        <v>434132.07463875017</v>
      </c>
      <c r="I40" s="511">
        <f t="shared" si="3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2577562.6082468536</v>
      </c>
      <c r="E41" s="522">
        <f t="shared" si="16"/>
        <v>136619.35500000001</v>
      </c>
      <c r="F41" s="523">
        <f t="shared" si="17"/>
        <v>2440943.2532468536</v>
      </c>
      <c r="G41" s="524">
        <f t="shared" si="18"/>
        <v>418770.03464902751</v>
      </c>
      <c r="H41" s="491">
        <f t="shared" si="19"/>
        <v>418770.03464902751</v>
      </c>
      <c r="I41" s="511">
        <f t="shared" si="3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2440943.2532468536</v>
      </c>
      <c r="E42" s="522">
        <f t="shared" si="16"/>
        <v>136619.35500000001</v>
      </c>
      <c r="F42" s="523">
        <f t="shared" si="17"/>
        <v>2304323.8982468536</v>
      </c>
      <c r="G42" s="524">
        <f t="shared" si="18"/>
        <v>403407.99465930508</v>
      </c>
      <c r="H42" s="491">
        <f t="shared" si="19"/>
        <v>403407.99465930508</v>
      </c>
      <c r="I42" s="511">
        <f t="shared" si="3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2304323.8982468536</v>
      </c>
      <c r="E43" s="522">
        <f t="shared" si="16"/>
        <v>136619.35500000001</v>
      </c>
      <c r="F43" s="523">
        <f t="shared" si="17"/>
        <v>2167704.5432468536</v>
      </c>
      <c r="G43" s="524">
        <f t="shared" si="18"/>
        <v>388045.95466958242</v>
      </c>
      <c r="H43" s="491">
        <f t="shared" si="19"/>
        <v>388045.95466958242</v>
      </c>
      <c r="I43" s="511">
        <f t="shared" si="3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2167704.5432468536</v>
      </c>
      <c r="E44" s="522">
        <f t="shared" si="16"/>
        <v>136619.35500000001</v>
      </c>
      <c r="F44" s="523">
        <f t="shared" si="17"/>
        <v>2031085.1882468536</v>
      </c>
      <c r="G44" s="524">
        <f t="shared" si="18"/>
        <v>372683.91467985988</v>
      </c>
      <c r="H44" s="491">
        <f t="shared" si="19"/>
        <v>372683.91467985988</v>
      </c>
      <c r="I44" s="511">
        <f t="shared" si="3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2031085.1882468536</v>
      </c>
      <c r="E45" s="522">
        <f t="shared" si="16"/>
        <v>136619.35500000001</v>
      </c>
      <c r="F45" s="523">
        <f t="shared" si="17"/>
        <v>1894465.8332468537</v>
      </c>
      <c r="G45" s="524">
        <f t="shared" si="18"/>
        <v>357321.87469013722</v>
      </c>
      <c r="H45" s="491">
        <f t="shared" si="19"/>
        <v>357321.87469013722</v>
      </c>
      <c r="I45" s="511">
        <f t="shared" si="3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1894465.8332468537</v>
      </c>
      <c r="E46" s="522">
        <f t="shared" si="16"/>
        <v>136619.35500000001</v>
      </c>
      <c r="F46" s="523">
        <f t="shared" si="17"/>
        <v>1757846.4782468537</v>
      </c>
      <c r="G46" s="524">
        <f t="shared" si="18"/>
        <v>341959.83470041468</v>
      </c>
      <c r="H46" s="491">
        <f t="shared" si="19"/>
        <v>341959.83470041468</v>
      </c>
      <c r="I46" s="511">
        <f t="shared" si="3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1757846.4782468537</v>
      </c>
      <c r="E47" s="522">
        <f t="shared" si="16"/>
        <v>136619.35500000001</v>
      </c>
      <c r="F47" s="523">
        <f t="shared" si="17"/>
        <v>1621227.1232468537</v>
      </c>
      <c r="G47" s="524">
        <f t="shared" si="18"/>
        <v>326597.79471069208</v>
      </c>
      <c r="H47" s="491">
        <f t="shared" si="19"/>
        <v>326597.79471069208</v>
      </c>
      <c r="I47" s="511">
        <f t="shared" si="3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1621227.1232468537</v>
      </c>
      <c r="E48" s="522">
        <f t="shared" si="16"/>
        <v>136619.35500000001</v>
      </c>
      <c r="F48" s="523">
        <f t="shared" si="17"/>
        <v>1484607.7682468537</v>
      </c>
      <c r="G48" s="524">
        <f t="shared" si="18"/>
        <v>311235.75472096947</v>
      </c>
      <c r="H48" s="491">
        <f t="shared" si="19"/>
        <v>311235.75472096947</v>
      </c>
      <c r="I48" s="511">
        <f t="shared" si="3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1484607.7682468537</v>
      </c>
      <c r="E49" s="522">
        <f t="shared" si="16"/>
        <v>136619.35500000001</v>
      </c>
      <c r="F49" s="523">
        <f t="shared" si="17"/>
        <v>1347988.4132468537</v>
      </c>
      <c r="G49" s="524">
        <f t="shared" si="18"/>
        <v>295873.71473124687</v>
      </c>
      <c r="H49" s="491">
        <f t="shared" si="19"/>
        <v>295873.71473124687</v>
      </c>
      <c r="I49" s="511">
        <f t="shared" si="3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1347988.4132468537</v>
      </c>
      <c r="E50" s="522">
        <f t="shared" si="16"/>
        <v>136619.35500000001</v>
      </c>
      <c r="F50" s="523">
        <f t="shared" si="17"/>
        <v>1211369.0582468538</v>
      </c>
      <c r="G50" s="524">
        <f t="shared" si="18"/>
        <v>280511.67474152427</v>
      </c>
      <c r="H50" s="491">
        <f t="shared" si="19"/>
        <v>280511.67474152427</v>
      </c>
      <c r="I50" s="511">
        <f t="shared" si="3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1211369.0582468538</v>
      </c>
      <c r="E51" s="522">
        <f t="shared" si="16"/>
        <v>136619.35500000001</v>
      </c>
      <c r="F51" s="523">
        <f t="shared" si="17"/>
        <v>1074749.7032468538</v>
      </c>
      <c r="G51" s="524">
        <f t="shared" ref="G51:G72" si="21">+I$12*((D51+F51)/2)+E51</f>
        <v>265149.63475180173</v>
      </c>
      <c r="H51" s="491">
        <f t="shared" ref="H51:H72" si="22">+I$13*((D51+F51)/2)+E51</f>
        <v>265149.63475180173</v>
      </c>
      <c r="I51" s="511">
        <f t="shared" si="3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1074749.7032468538</v>
      </c>
      <c r="E52" s="522">
        <f t="shared" si="16"/>
        <v>136619.35500000001</v>
      </c>
      <c r="F52" s="523">
        <f t="shared" si="17"/>
        <v>938130.3482468538</v>
      </c>
      <c r="G52" s="524">
        <f t="shared" si="21"/>
        <v>249787.59476207913</v>
      </c>
      <c r="H52" s="491">
        <f t="shared" si="22"/>
        <v>249787.59476207913</v>
      </c>
      <c r="I52" s="511">
        <f t="shared" si="3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938130.3482468538</v>
      </c>
      <c r="E53" s="522">
        <f t="shared" si="16"/>
        <v>136619.35500000001</v>
      </c>
      <c r="F53" s="523">
        <f t="shared" si="17"/>
        <v>801510.99324685382</v>
      </c>
      <c r="G53" s="524">
        <f t="shared" si="21"/>
        <v>234425.55477235653</v>
      </c>
      <c r="H53" s="491">
        <f t="shared" si="22"/>
        <v>234425.55477235653</v>
      </c>
      <c r="I53" s="511">
        <f t="shared" si="3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801510.99324685382</v>
      </c>
      <c r="E54" s="522">
        <f t="shared" si="16"/>
        <v>136619.35500000001</v>
      </c>
      <c r="F54" s="523">
        <f t="shared" si="17"/>
        <v>664891.63824685384</v>
      </c>
      <c r="G54" s="524">
        <f t="shared" si="21"/>
        <v>219063.51478263392</v>
      </c>
      <c r="H54" s="491">
        <f t="shared" si="22"/>
        <v>219063.51478263392</v>
      </c>
      <c r="I54" s="511">
        <f t="shared" si="3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664891.63824685384</v>
      </c>
      <c r="E55" s="522">
        <f t="shared" si="16"/>
        <v>136619.35500000001</v>
      </c>
      <c r="F55" s="523">
        <f t="shared" si="17"/>
        <v>528272.28324685385</v>
      </c>
      <c r="G55" s="524">
        <f t="shared" si="21"/>
        <v>203701.47479291135</v>
      </c>
      <c r="H55" s="491">
        <f t="shared" si="22"/>
        <v>203701.47479291135</v>
      </c>
      <c r="I55" s="511">
        <f t="shared" si="3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528272.28324685385</v>
      </c>
      <c r="E56" s="522">
        <f t="shared" si="16"/>
        <v>136619.35500000001</v>
      </c>
      <c r="F56" s="523">
        <f t="shared" si="17"/>
        <v>391652.92824685387</v>
      </c>
      <c r="G56" s="524">
        <f t="shared" si="21"/>
        <v>188339.43480318878</v>
      </c>
      <c r="H56" s="491">
        <f t="shared" si="22"/>
        <v>188339.43480318878</v>
      </c>
      <c r="I56" s="511">
        <f t="shared" si="3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391652.92824685387</v>
      </c>
      <c r="E57" s="522">
        <f t="shared" si="16"/>
        <v>136619.35500000001</v>
      </c>
      <c r="F57" s="523">
        <f t="shared" si="17"/>
        <v>255033.57324685386</v>
      </c>
      <c r="G57" s="524">
        <f t="shared" si="21"/>
        <v>172977.39481346618</v>
      </c>
      <c r="H57" s="491">
        <f t="shared" si="22"/>
        <v>172977.39481346618</v>
      </c>
      <c r="I57" s="511">
        <f t="shared" si="3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255033.57324685386</v>
      </c>
      <c r="E58" s="522">
        <f t="shared" si="16"/>
        <v>136619.35500000001</v>
      </c>
      <c r="F58" s="523">
        <f t="shared" si="17"/>
        <v>118414.21824685385</v>
      </c>
      <c r="G58" s="524">
        <f t="shared" si="21"/>
        <v>157615.35482374358</v>
      </c>
      <c r="H58" s="491">
        <f t="shared" si="22"/>
        <v>157615.35482374358</v>
      </c>
      <c r="I58" s="511">
        <f t="shared" si="3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118414.21824685385</v>
      </c>
      <c r="E59" s="522">
        <f t="shared" si="16"/>
        <v>118414.21824685385</v>
      </c>
      <c r="F59" s="523">
        <f t="shared" si="17"/>
        <v>0</v>
      </c>
      <c r="G59" s="524">
        <f t="shared" si="21"/>
        <v>125071.70816129498</v>
      </c>
      <c r="H59" s="491">
        <f t="shared" si="22"/>
        <v>125071.70816129498</v>
      </c>
      <c r="I59" s="511">
        <f t="shared" si="3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3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3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3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3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3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3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3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3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3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3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3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3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3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5738012.9100000029</v>
      </c>
      <c r="F73" s="375"/>
      <c r="G73" s="375">
        <f>SUM(G17:G72)</f>
        <v>20271711.766658764</v>
      </c>
      <c r="H73" s="375">
        <f>SUM(H17:H72)</f>
        <v>20271711.766658764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729744.16665768996</v>
      </c>
      <c r="N87" s="546">
        <f>IF(J92&lt;D11,0,VLOOKUP(J92,C17:O72,11))</f>
        <v>729744.16665768996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711228.93236021465</v>
      </c>
      <c r="N88" s="550">
        <f>IF(J92&lt;D11,0,VLOOKUP(J92,C99:P154,7))</f>
        <v>711228.93236021465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-18515.234297475312</v>
      </c>
      <c r="N89" s="555">
        <f>+N88-N87</f>
        <v>-18515.234297475312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5738012.9100000001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130409.38431818182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23">+H99</f>
        <v>387768.60042600508</v>
      </c>
      <c r="M99" s="513">
        <f t="shared" ref="M99:M130" si="24">IF(L99&lt;&gt;0,+H99-L99,0)</f>
        <v>0</v>
      </c>
      <c r="N99" s="512">
        <f t="shared" ref="N99:N104" si="25">+I99</f>
        <v>387768.60042600508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23"/>
        <v>851970.67799992743</v>
      </c>
      <c r="M100" s="514">
        <f t="shared" ref="M100:M105" si="28">IF(L100&lt;&gt;0,+H100-L100,0)</f>
        <v>0</v>
      </c>
      <c r="N100" s="518">
        <f t="shared" si="25"/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30">+I101-H101</f>
        <v>0</v>
      </c>
      <c r="K101" s="514"/>
      <c r="L101" s="518">
        <f t="shared" si="23"/>
        <v>807737.36918670509</v>
      </c>
      <c r="M101" s="514">
        <f t="shared" si="28"/>
        <v>0</v>
      </c>
      <c r="N101" s="518">
        <f t="shared" si="25"/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30"/>
        <v>0</v>
      </c>
      <c r="K102" s="514"/>
      <c r="L102" s="518">
        <f t="shared" si="23"/>
        <v>705646.81176386797</v>
      </c>
      <c r="M102" s="514">
        <f t="shared" si="28"/>
        <v>0</v>
      </c>
      <c r="N102" s="518">
        <f t="shared" si="25"/>
        <v>705646.81176386797</v>
      </c>
      <c r="O102" s="514">
        <f>IF(N102&lt;&gt;0,+I102-N102,0)</f>
        <v>0</v>
      </c>
      <c r="P102" s="514">
        <f t="shared" si="27"/>
        <v>0</v>
      </c>
    </row>
    <row r="103" spans="1:16" ht="12.5">
      <c r="B103" s="195" t="str">
        <f t="shared" si="29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30"/>
        <v>0</v>
      </c>
      <c r="K103" s="514"/>
      <c r="L103" s="518">
        <f t="shared" si="23"/>
        <v>695753.21463092987</v>
      </c>
      <c r="M103" s="514">
        <f t="shared" si="28"/>
        <v>0</v>
      </c>
      <c r="N103" s="518">
        <f t="shared" si="25"/>
        <v>695753.21463092987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9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30"/>
        <v>0</v>
      </c>
      <c r="K104" s="514"/>
      <c r="L104" s="518">
        <f t="shared" si="23"/>
        <v>687206.11858859565</v>
      </c>
      <c r="M104" s="514">
        <f t="shared" si="28"/>
        <v>0</v>
      </c>
      <c r="N104" s="518">
        <f t="shared" si="25"/>
        <v>687206.11858859565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9"/>
        <v/>
      </c>
      <c r="C105" s="507">
        <f>IF(D93="","-",+C104+1)</f>
        <v>2021</v>
      </c>
      <c r="D105" s="629">
        <v>5049912.3708471749</v>
      </c>
      <c r="E105" s="630">
        <v>139951.53658536586</v>
      </c>
      <c r="F105" s="631">
        <v>4909960.8342618095</v>
      </c>
      <c r="G105" s="631">
        <v>4979936.6025544927</v>
      </c>
      <c r="H105" s="633">
        <v>705245.18740494445</v>
      </c>
      <c r="I105" s="634">
        <v>705245.18740494445</v>
      </c>
      <c r="J105" s="514">
        <f t="shared" si="30"/>
        <v>0</v>
      </c>
      <c r="K105" s="514"/>
      <c r="L105" s="518">
        <f t="shared" ref="L105" si="31">+H105</f>
        <v>705245.18740494445</v>
      </c>
      <c r="M105" s="514">
        <f t="shared" si="28"/>
        <v>0</v>
      </c>
      <c r="N105" s="518">
        <f t="shared" ref="N105" si="32">+I105</f>
        <v>705245.18740494445</v>
      </c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9"/>
        <v/>
      </c>
      <c r="C106" s="507">
        <f>IF(D93="","-",+C105+1)</f>
        <v>2022</v>
      </c>
      <c r="D106" s="629">
        <v>4909960.8342618095</v>
      </c>
      <c r="E106" s="630">
        <v>136619.35714285713</v>
      </c>
      <c r="F106" s="631">
        <v>4773341.4771189522</v>
      </c>
      <c r="G106" s="631">
        <v>4841651.1556903813</v>
      </c>
      <c r="H106" s="633">
        <v>705309.25865404611</v>
      </c>
      <c r="I106" s="634">
        <v>705309.25865404611</v>
      </c>
      <c r="J106" s="514">
        <f t="shared" si="30"/>
        <v>0</v>
      </c>
      <c r="K106" s="514"/>
      <c r="L106" s="518">
        <f t="shared" ref="L106" si="33">+H106</f>
        <v>705309.25865404611</v>
      </c>
      <c r="M106" s="514">
        <f t="shared" ref="M106" si="34">IF(L106&lt;&gt;0,+H106-L106,0)</f>
        <v>0</v>
      </c>
      <c r="N106" s="518">
        <f t="shared" ref="N106" si="35">+I106</f>
        <v>705309.25865404611</v>
      </c>
      <c r="O106" s="514">
        <f t="shared" ref="O106" si="36">IF(N106&lt;&gt;0,+I106-N106,0)</f>
        <v>0</v>
      </c>
      <c r="P106" s="514">
        <f t="shared" ref="P106" si="37">+O106-M106</f>
        <v>0</v>
      </c>
    </row>
    <row r="107" spans="1:16" ht="12.5">
      <c r="B107" s="195" t="str">
        <f t="shared" si="29"/>
        <v>IU</v>
      </c>
      <c r="C107" s="507">
        <f>IF(D93="","-",+C106+1)</f>
        <v>2023</v>
      </c>
      <c r="D107" s="374">
        <f>IF(F106+SUM(E$99:E106)=D$92,F106,D$92-SUM(E$99:E106))</f>
        <v>4773341.3871189533</v>
      </c>
      <c r="E107" s="522">
        <f t="shared" ref="E107:E154" si="38">IF(+$J$96&lt;F106,$J$96,D107)</f>
        <v>130409.38431818182</v>
      </c>
      <c r="F107" s="523">
        <f t="shared" ref="F107:F154" si="39">+D107-E107</f>
        <v>4642932.002800771</v>
      </c>
      <c r="G107" s="523">
        <f t="shared" ref="G107:G154" si="40">+(F107+D107)/2</f>
        <v>4708136.6949598622</v>
      </c>
      <c r="H107" s="526">
        <f t="shared" ref="H107:H154" si="41">+J$94*G107+E107</f>
        <v>711228.93236021465</v>
      </c>
      <c r="I107" s="577">
        <f t="shared" ref="I107:I154" si="42">+J$95*G107+E107</f>
        <v>711228.93236021465</v>
      </c>
      <c r="J107" s="514">
        <f t="shared" si="30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9"/>
        <v/>
      </c>
      <c r="C108" s="507">
        <f>IF(D93="","-",+C107+1)</f>
        <v>2024</v>
      </c>
      <c r="D108" s="374">
        <f>IF(F107+SUM(E$99:E107)=D$92,F107,D$92-SUM(E$99:E107))</f>
        <v>4642932.002800771</v>
      </c>
      <c r="E108" s="522">
        <f t="shared" si="38"/>
        <v>130409.38431818182</v>
      </c>
      <c r="F108" s="523">
        <f t="shared" si="39"/>
        <v>4512522.6184825888</v>
      </c>
      <c r="G108" s="523">
        <f t="shared" si="40"/>
        <v>4577727.3106416799</v>
      </c>
      <c r="H108" s="526">
        <f t="shared" si="41"/>
        <v>695140.97133282723</v>
      </c>
      <c r="I108" s="577">
        <f t="shared" si="42"/>
        <v>695140.97133282723</v>
      </c>
      <c r="J108" s="514">
        <f t="shared" si="30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9"/>
        <v/>
      </c>
      <c r="C109" s="507">
        <f>IF(D93="","-",+C108+1)</f>
        <v>2025</v>
      </c>
      <c r="D109" s="374">
        <f>IF(F108+SUM(E$99:E108)=D$92,F108,D$92-SUM(E$99:E108))</f>
        <v>4512522.6184825888</v>
      </c>
      <c r="E109" s="522">
        <f t="shared" si="38"/>
        <v>130409.38431818182</v>
      </c>
      <c r="F109" s="523">
        <f t="shared" si="39"/>
        <v>4382113.2341644065</v>
      </c>
      <c r="G109" s="523">
        <f t="shared" si="40"/>
        <v>4447317.9263234977</v>
      </c>
      <c r="H109" s="526">
        <f t="shared" si="41"/>
        <v>679053.01030543994</v>
      </c>
      <c r="I109" s="577">
        <f t="shared" si="42"/>
        <v>679053.01030543994</v>
      </c>
      <c r="J109" s="514">
        <f t="shared" si="30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9"/>
        <v/>
      </c>
      <c r="C110" s="507">
        <f>IF(D93="","-",+C109+1)</f>
        <v>2026</v>
      </c>
      <c r="D110" s="374">
        <f>IF(F109+SUM(E$99:E109)=D$92,F109,D$92-SUM(E$99:E109))</f>
        <v>4382113.2341644065</v>
      </c>
      <c r="E110" s="522">
        <f t="shared" si="38"/>
        <v>130409.38431818182</v>
      </c>
      <c r="F110" s="523">
        <f t="shared" si="39"/>
        <v>4251703.8498462243</v>
      </c>
      <c r="G110" s="523">
        <f t="shared" si="40"/>
        <v>4316908.5420053154</v>
      </c>
      <c r="H110" s="526">
        <f t="shared" si="41"/>
        <v>662965.04927805264</v>
      </c>
      <c r="I110" s="577">
        <f t="shared" si="42"/>
        <v>662965.04927805264</v>
      </c>
      <c r="J110" s="514">
        <f t="shared" si="30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9"/>
        <v/>
      </c>
      <c r="C111" s="507">
        <f>IF(D93="","-",+C110+1)</f>
        <v>2027</v>
      </c>
      <c r="D111" s="374">
        <f>IF(F110+SUM(E$99:E110)=D$92,F110,D$92-SUM(E$99:E110))</f>
        <v>4251703.8498462243</v>
      </c>
      <c r="E111" s="522">
        <f t="shared" si="38"/>
        <v>130409.38431818182</v>
      </c>
      <c r="F111" s="523">
        <f t="shared" si="39"/>
        <v>4121294.4655280425</v>
      </c>
      <c r="G111" s="523">
        <f t="shared" si="40"/>
        <v>4186499.1576871332</v>
      </c>
      <c r="H111" s="526">
        <f t="shared" si="41"/>
        <v>646877.08825066534</v>
      </c>
      <c r="I111" s="577">
        <f t="shared" si="42"/>
        <v>646877.08825066534</v>
      </c>
      <c r="J111" s="514">
        <f t="shared" si="30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9"/>
        <v/>
      </c>
      <c r="C112" s="507">
        <f>IF(D93="","-",+C111+1)</f>
        <v>2028</v>
      </c>
      <c r="D112" s="374">
        <f>IF(F111+SUM(E$99:E111)=D$92,F111,D$92-SUM(E$99:E111))</f>
        <v>4121294.4655280425</v>
      </c>
      <c r="E112" s="522">
        <f t="shared" si="38"/>
        <v>130409.38431818182</v>
      </c>
      <c r="F112" s="523">
        <f t="shared" si="39"/>
        <v>3990885.0812098607</v>
      </c>
      <c r="G112" s="523">
        <f t="shared" si="40"/>
        <v>4056089.7733689519</v>
      </c>
      <c r="H112" s="526">
        <f t="shared" si="41"/>
        <v>630789.12722327816</v>
      </c>
      <c r="I112" s="577">
        <f t="shared" si="42"/>
        <v>630789.12722327816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9"/>
        <v/>
      </c>
      <c r="C113" s="507">
        <f>IF(D93="","-",+C112+1)</f>
        <v>2029</v>
      </c>
      <c r="D113" s="374">
        <f>IF(F112+SUM(E$99:E112)=D$92,F112,D$92-SUM(E$99:E112))</f>
        <v>3990885.0812098607</v>
      </c>
      <c r="E113" s="522">
        <f t="shared" si="38"/>
        <v>130409.38431818182</v>
      </c>
      <c r="F113" s="523">
        <f t="shared" si="39"/>
        <v>3860475.696891679</v>
      </c>
      <c r="G113" s="523">
        <f t="shared" si="40"/>
        <v>3925680.3890507696</v>
      </c>
      <c r="H113" s="526">
        <f t="shared" si="41"/>
        <v>614701.16619589087</v>
      </c>
      <c r="I113" s="577">
        <f t="shared" si="42"/>
        <v>614701.16619589087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9"/>
        <v/>
      </c>
      <c r="C114" s="507">
        <f>IF(D93="","-",+C113+1)</f>
        <v>2030</v>
      </c>
      <c r="D114" s="374">
        <f>IF(F113+SUM(E$99:E113)=D$92,F113,D$92-SUM(E$99:E113))</f>
        <v>3860475.696891679</v>
      </c>
      <c r="E114" s="522">
        <f t="shared" si="38"/>
        <v>130409.38431818182</v>
      </c>
      <c r="F114" s="523">
        <f t="shared" si="39"/>
        <v>3730066.3125734972</v>
      </c>
      <c r="G114" s="523">
        <f t="shared" si="40"/>
        <v>3795271.0047325883</v>
      </c>
      <c r="H114" s="526">
        <f t="shared" si="41"/>
        <v>598613.20516850369</v>
      </c>
      <c r="I114" s="577">
        <f t="shared" si="42"/>
        <v>598613.20516850369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9"/>
        <v/>
      </c>
      <c r="C115" s="507">
        <f>IF(D93="","-",+C114+1)</f>
        <v>2031</v>
      </c>
      <c r="D115" s="374">
        <f>IF(F114+SUM(E$99:E114)=D$92,F114,D$92-SUM(E$99:E114))</f>
        <v>3730066.3125734972</v>
      </c>
      <c r="E115" s="522">
        <f t="shared" si="38"/>
        <v>130409.38431818182</v>
      </c>
      <c r="F115" s="523">
        <f t="shared" si="39"/>
        <v>3599656.9282553154</v>
      </c>
      <c r="G115" s="523">
        <f t="shared" si="40"/>
        <v>3664861.6204144061</v>
      </c>
      <c r="H115" s="526">
        <f t="shared" si="41"/>
        <v>582525.24414111639</v>
      </c>
      <c r="I115" s="577">
        <f t="shared" si="42"/>
        <v>582525.24414111639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9"/>
        <v/>
      </c>
      <c r="C116" s="507">
        <f>IF(D93="","-",+C115+1)</f>
        <v>2032</v>
      </c>
      <c r="D116" s="374">
        <f>IF(F115+SUM(E$99:E115)=D$92,F115,D$92-SUM(E$99:E115))</f>
        <v>3599656.9282553154</v>
      </c>
      <c r="E116" s="522">
        <f t="shared" si="38"/>
        <v>130409.38431818182</v>
      </c>
      <c r="F116" s="523">
        <f t="shared" si="39"/>
        <v>3469247.5439371336</v>
      </c>
      <c r="G116" s="523">
        <f t="shared" si="40"/>
        <v>3534452.2360962247</v>
      </c>
      <c r="H116" s="526">
        <f t="shared" si="41"/>
        <v>566437.28311372921</v>
      </c>
      <c r="I116" s="577">
        <f t="shared" si="42"/>
        <v>566437.28311372921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9"/>
        <v/>
      </c>
      <c r="C117" s="507">
        <f>IF(D93="","-",+C116+1)</f>
        <v>2033</v>
      </c>
      <c r="D117" s="374">
        <f>IF(F116+SUM(E$99:E116)=D$92,F116,D$92-SUM(E$99:E116))</f>
        <v>3469247.5439371336</v>
      </c>
      <c r="E117" s="522">
        <f t="shared" si="38"/>
        <v>130409.38431818182</v>
      </c>
      <c r="F117" s="523">
        <f t="shared" si="39"/>
        <v>3338838.1596189518</v>
      </c>
      <c r="G117" s="523">
        <f t="shared" si="40"/>
        <v>3404042.8517780425</v>
      </c>
      <c r="H117" s="526">
        <f t="shared" si="41"/>
        <v>550349.3220863418</v>
      </c>
      <c r="I117" s="577">
        <f t="shared" si="42"/>
        <v>550349.3220863418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9"/>
        <v/>
      </c>
      <c r="C118" s="507">
        <f>IF(D93="","-",+C117+1)</f>
        <v>2034</v>
      </c>
      <c r="D118" s="374">
        <f>IF(F117+SUM(E$99:E117)=D$92,F117,D$92-SUM(E$99:E117))</f>
        <v>3338838.1596189518</v>
      </c>
      <c r="E118" s="522">
        <f t="shared" si="38"/>
        <v>130409.38431818182</v>
      </c>
      <c r="F118" s="523">
        <f t="shared" si="39"/>
        <v>3208428.7753007701</v>
      </c>
      <c r="G118" s="523">
        <f t="shared" si="40"/>
        <v>3273633.4674598612</v>
      </c>
      <c r="H118" s="526">
        <f t="shared" si="41"/>
        <v>534261.36105895462</v>
      </c>
      <c r="I118" s="577">
        <f t="shared" si="42"/>
        <v>534261.36105895462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9"/>
        <v/>
      </c>
      <c r="C119" s="507">
        <f>IF(D93="","-",+C118+1)</f>
        <v>2035</v>
      </c>
      <c r="D119" s="374">
        <f>IF(F118+SUM(E$99:E118)=D$92,F118,D$92-SUM(E$99:E118))</f>
        <v>3208428.7753007701</v>
      </c>
      <c r="E119" s="522">
        <f t="shared" si="38"/>
        <v>130409.38431818182</v>
      </c>
      <c r="F119" s="523">
        <f t="shared" si="39"/>
        <v>3078019.3909825883</v>
      </c>
      <c r="G119" s="523">
        <f t="shared" si="40"/>
        <v>3143224.0831416789</v>
      </c>
      <c r="H119" s="526">
        <f t="shared" si="41"/>
        <v>518173.40003156738</v>
      </c>
      <c r="I119" s="577">
        <f t="shared" si="42"/>
        <v>518173.40003156738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9"/>
        <v/>
      </c>
      <c r="C120" s="507">
        <f>IF(D93="","-",+C119+1)</f>
        <v>2036</v>
      </c>
      <c r="D120" s="374">
        <f>IF(F119+SUM(E$99:E119)=D$92,F119,D$92-SUM(E$99:E119))</f>
        <v>3078019.3909825883</v>
      </c>
      <c r="E120" s="522">
        <f t="shared" si="38"/>
        <v>130409.38431818182</v>
      </c>
      <c r="F120" s="523">
        <f t="shared" si="39"/>
        <v>2947610.0066644065</v>
      </c>
      <c r="G120" s="523">
        <f t="shared" si="40"/>
        <v>3012814.6988234976</v>
      </c>
      <c r="H120" s="526">
        <f t="shared" si="41"/>
        <v>502085.43900418014</v>
      </c>
      <c r="I120" s="577">
        <f t="shared" si="42"/>
        <v>502085.43900418014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9"/>
        <v/>
      </c>
      <c r="C121" s="507">
        <f>IF(D93="","-",+C120+1)</f>
        <v>2037</v>
      </c>
      <c r="D121" s="374">
        <f>IF(F120+SUM(E$99:E120)=D$92,F120,D$92-SUM(E$99:E120))</f>
        <v>2947610.0066644065</v>
      </c>
      <c r="E121" s="522">
        <f t="shared" si="38"/>
        <v>130409.38431818182</v>
      </c>
      <c r="F121" s="523">
        <f t="shared" si="39"/>
        <v>2817200.6223462247</v>
      </c>
      <c r="G121" s="523">
        <f t="shared" si="40"/>
        <v>2882405.3145053154</v>
      </c>
      <c r="H121" s="526">
        <f t="shared" si="41"/>
        <v>485997.47797679284</v>
      </c>
      <c r="I121" s="577">
        <f t="shared" si="42"/>
        <v>485997.47797679284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9"/>
        <v/>
      </c>
      <c r="C122" s="507">
        <f>IF(D93="","-",+C121+1)</f>
        <v>2038</v>
      </c>
      <c r="D122" s="374">
        <f>IF(F121+SUM(E$99:E121)=D$92,F121,D$92-SUM(E$99:E121))</f>
        <v>2817200.6223462247</v>
      </c>
      <c r="E122" s="522">
        <f t="shared" si="38"/>
        <v>130409.38431818182</v>
      </c>
      <c r="F122" s="523">
        <f t="shared" si="39"/>
        <v>2686791.2380280429</v>
      </c>
      <c r="G122" s="523">
        <f t="shared" si="40"/>
        <v>2751995.9301871341</v>
      </c>
      <c r="H122" s="526">
        <f t="shared" si="41"/>
        <v>469909.51694940566</v>
      </c>
      <c r="I122" s="577">
        <f t="shared" si="42"/>
        <v>469909.51694940566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9"/>
        <v/>
      </c>
      <c r="C123" s="507">
        <f>IF(D93="","-",+C122+1)</f>
        <v>2039</v>
      </c>
      <c r="D123" s="374">
        <f>IF(F122+SUM(E$99:E122)=D$92,F122,D$92-SUM(E$99:E122))</f>
        <v>2686791.2380280429</v>
      </c>
      <c r="E123" s="522">
        <f t="shared" si="38"/>
        <v>130409.38431818182</v>
      </c>
      <c r="F123" s="523">
        <f t="shared" si="39"/>
        <v>2556381.8537098612</v>
      </c>
      <c r="G123" s="523">
        <f t="shared" si="40"/>
        <v>2621586.5458689518</v>
      </c>
      <c r="H123" s="526">
        <f t="shared" si="41"/>
        <v>453821.55592201836</v>
      </c>
      <c r="I123" s="577">
        <f t="shared" si="42"/>
        <v>453821.55592201836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9"/>
        <v/>
      </c>
      <c r="C124" s="507">
        <f>IF(D93="","-",+C123+1)</f>
        <v>2040</v>
      </c>
      <c r="D124" s="374">
        <f>IF(F123+SUM(E$99:E123)=D$92,F123,D$92-SUM(E$99:E123))</f>
        <v>2556381.8537098612</v>
      </c>
      <c r="E124" s="522">
        <f t="shared" si="38"/>
        <v>130409.38431818182</v>
      </c>
      <c r="F124" s="523">
        <f t="shared" si="39"/>
        <v>2425972.4693916794</v>
      </c>
      <c r="G124" s="523">
        <f t="shared" si="40"/>
        <v>2491177.1615507705</v>
      </c>
      <c r="H124" s="526">
        <f t="shared" si="41"/>
        <v>437733.59489463113</v>
      </c>
      <c r="I124" s="577">
        <f t="shared" si="42"/>
        <v>437733.59489463113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9"/>
        <v/>
      </c>
      <c r="C125" s="507">
        <f>IF(D93="","-",+C124+1)</f>
        <v>2041</v>
      </c>
      <c r="D125" s="374">
        <f>IF(F124+SUM(E$99:E124)=D$92,F124,D$92-SUM(E$99:E124))</f>
        <v>2425972.4693916794</v>
      </c>
      <c r="E125" s="522">
        <f t="shared" si="38"/>
        <v>130409.38431818182</v>
      </c>
      <c r="F125" s="523">
        <f t="shared" si="39"/>
        <v>2295563.0850734976</v>
      </c>
      <c r="G125" s="523">
        <f t="shared" si="40"/>
        <v>2360767.7772325883</v>
      </c>
      <c r="H125" s="526">
        <f t="shared" si="41"/>
        <v>421645.63386724383</v>
      </c>
      <c r="I125" s="577">
        <f t="shared" si="42"/>
        <v>421645.63386724383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9"/>
        <v/>
      </c>
      <c r="C126" s="507">
        <f>IF(D93="","-",+C125+1)</f>
        <v>2042</v>
      </c>
      <c r="D126" s="374">
        <f>IF(F125+SUM(E$99:E125)=D$92,F125,D$92-SUM(E$99:E125))</f>
        <v>2295563.0850734976</v>
      </c>
      <c r="E126" s="522">
        <f t="shared" si="38"/>
        <v>130409.38431818182</v>
      </c>
      <c r="F126" s="523">
        <f t="shared" si="39"/>
        <v>2165153.7007553158</v>
      </c>
      <c r="G126" s="523">
        <f t="shared" si="40"/>
        <v>2230358.392914407</v>
      </c>
      <c r="H126" s="526">
        <f t="shared" si="41"/>
        <v>405557.67283985665</v>
      </c>
      <c r="I126" s="577">
        <f t="shared" si="42"/>
        <v>405557.67283985665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9"/>
        <v/>
      </c>
      <c r="C127" s="507">
        <f>IF(D93="","-",+C126+1)</f>
        <v>2043</v>
      </c>
      <c r="D127" s="374">
        <f>IF(F126+SUM(E$99:E126)=D$92,F126,D$92-SUM(E$99:E126))</f>
        <v>2165153.7007553158</v>
      </c>
      <c r="E127" s="522">
        <f t="shared" si="38"/>
        <v>130409.38431818182</v>
      </c>
      <c r="F127" s="523">
        <f t="shared" si="39"/>
        <v>2034744.3164371341</v>
      </c>
      <c r="G127" s="523">
        <f t="shared" si="40"/>
        <v>2099949.0085962247</v>
      </c>
      <c r="H127" s="526">
        <f t="shared" si="41"/>
        <v>389469.71181246929</v>
      </c>
      <c r="I127" s="577">
        <f t="shared" si="42"/>
        <v>389469.71181246929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9"/>
        <v/>
      </c>
      <c r="C128" s="507">
        <f>IF(D93="","-",+C127+1)</f>
        <v>2044</v>
      </c>
      <c r="D128" s="374">
        <f>IF(F127+SUM(E$99:E127)=D$92,F127,D$92-SUM(E$99:E127))</f>
        <v>2034744.3164371341</v>
      </c>
      <c r="E128" s="522">
        <f t="shared" si="38"/>
        <v>130409.38431818182</v>
      </c>
      <c r="F128" s="523">
        <f t="shared" si="39"/>
        <v>1904334.9321189523</v>
      </c>
      <c r="G128" s="523">
        <f t="shared" si="40"/>
        <v>1969539.6242780432</v>
      </c>
      <c r="H128" s="526">
        <f t="shared" si="41"/>
        <v>373381.75078508205</v>
      </c>
      <c r="I128" s="577">
        <f t="shared" si="42"/>
        <v>373381.75078508205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9"/>
        <v/>
      </c>
      <c r="C129" s="507">
        <f>IF(D93="","-",+C128+1)</f>
        <v>2045</v>
      </c>
      <c r="D129" s="374">
        <f>IF(F128+SUM(E$99:E128)=D$92,F128,D$92-SUM(E$99:E128))</f>
        <v>1904334.9321189523</v>
      </c>
      <c r="E129" s="522">
        <f t="shared" si="38"/>
        <v>130409.38431818182</v>
      </c>
      <c r="F129" s="523">
        <f t="shared" si="39"/>
        <v>1773925.5478007705</v>
      </c>
      <c r="G129" s="523">
        <f t="shared" si="40"/>
        <v>1839130.2399598614</v>
      </c>
      <c r="H129" s="526">
        <f t="shared" si="41"/>
        <v>357293.78975769482</v>
      </c>
      <c r="I129" s="577">
        <f t="shared" si="42"/>
        <v>357293.78975769482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9"/>
        <v/>
      </c>
      <c r="C130" s="507">
        <f>IF(D93="","-",+C129+1)</f>
        <v>2046</v>
      </c>
      <c r="D130" s="374">
        <f>IF(F129+SUM(E$99:E129)=D$92,F129,D$92-SUM(E$99:E129))</f>
        <v>1773925.5478007705</v>
      </c>
      <c r="E130" s="522">
        <f t="shared" si="38"/>
        <v>130409.38431818182</v>
      </c>
      <c r="F130" s="523">
        <f t="shared" si="39"/>
        <v>1643516.1634825887</v>
      </c>
      <c r="G130" s="523">
        <f t="shared" si="40"/>
        <v>1708720.8556416796</v>
      </c>
      <c r="H130" s="526">
        <f t="shared" si="41"/>
        <v>341205.82873030758</v>
      </c>
      <c r="I130" s="577">
        <f t="shared" si="42"/>
        <v>341205.82873030758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9"/>
        <v/>
      </c>
      <c r="C131" s="507">
        <f>IF(D93="","-",+C130+1)</f>
        <v>2047</v>
      </c>
      <c r="D131" s="374">
        <f>IF(F130+SUM(E$99:E130)=D$92,F130,D$92-SUM(E$99:E130))</f>
        <v>1643516.1634825887</v>
      </c>
      <c r="E131" s="522">
        <f t="shared" si="38"/>
        <v>130409.38431818182</v>
      </c>
      <c r="F131" s="523">
        <f t="shared" si="39"/>
        <v>1513106.7791644069</v>
      </c>
      <c r="G131" s="523">
        <f t="shared" si="40"/>
        <v>1578311.4713234978</v>
      </c>
      <c r="H131" s="526">
        <f t="shared" si="41"/>
        <v>325117.86770292028</v>
      </c>
      <c r="I131" s="577">
        <f t="shared" si="42"/>
        <v>325117.86770292028</v>
      </c>
      <c r="J131" s="514">
        <f t="shared" si="30"/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9"/>
        <v/>
      </c>
      <c r="C132" s="507">
        <f>IF(D93="","-",+C131+1)</f>
        <v>2048</v>
      </c>
      <c r="D132" s="374">
        <f>IF(F131+SUM(E$99:E131)=D$92,F131,D$92-SUM(E$99:E131))</f>
        <v>1513106.7791644069</v>
      </c>
      <c r="E132" s="522">
        <f t="shared" si="38"/>
        <v>130409.38431818182</v>
      </c>
      <c r="F132" s="523">
        <f t="shared" si="39"/>
        <v>1382697.3948462252</v>
      </c>
      <c r="G132" s="523">
        <f t="shared" si="40"/>
        <v>1447902.087005316</v>
      </c>
      <c r="H132" s="526">
        <f t="shared" si="41"/>
        <v>309029.90667553304</v>
      </c>
      <c r="I132" s="577">
        <f t="shared" si="42"/>
        <v>309029.90667553304</v>
      </c>
      <c r="J132" s="514">
        <f t="shared" si="30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9"/>
        <v/>
      </c>
      <c r="C133" s="507">
        <f>IF(D93="","-",+C132+1)</f>
        <v>2049</v>
      </c>
      <c r="D133" s="374">
        <f>IF(F132+SUM(E$99:E132)=D$92,F132,D$92-SUM(E$99:E132))</f>
        <v>1382697.3948462252</v>
      </c>
      <c r="E133" s="522">
        <f t="shared" si="38"/>
        <v>130409.38431818182</v>
      </c>
      <c r="F133" s="523">
        <f t="shared" si="39"/>
        <v>1252288.0105280434</v>
      </c>
      <c r="G133" s="523">
        <f t="shared" si="40"/>
        <v>1317492.7026871343</v>
      </c>
      <c r="H133" s="526">
        <f t="shared" si="41"/>
        <v>292941.9456481458</v>
      </c>
      <c r="I133" s="577">
        <f t="shared" si="42"/>
        <v>292941.9456481458</v>
      </c>
      <c r="J133" s="514">
        <f t="shared" si="30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9"/>
        <v/>
      </c>
      <c r="C134" s="507">
        <f>IF(D93="","-",+C133+1)</f>
        <v>2050</v>
      </c>
      <c r="D134" s="374">
        <f>IF(F133+SUM(E$99:E133)=D$92,F133,D$92-SUM(E$99:E133))</f>
        <v>1252288.0105280434</v>
      </c>
      <c r="E134" s="522">
        <f t="shared" si="38"/>
        <v>130409.38431818182</v>
      </c>
      <c r="F134" s="523">
        <f t="shared" si="39"/>
        <v>1121878.6262098616</v>
      </c>
      <c r="G134" s="523">
        <f t="shared" si="40"/>
        <v>1187083.3183689525</v>
      </c>
      <c r="H134" s="526">
        <f t="shared" si="41"/>
        <v>276853.98462075851</v>
      </c>
      <c r="I134" s="577">
        <f t="shared" si="42"/>
        <v>276853.98462075851</v>
      </c>
      <c r="J134" s="514">
        <f t="shared" si="30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9"/>
        <v/>
      </c>
      <c r="C135" s="507">
        <f>IF(D93="","-",+C134+1)</f>
        <v>2051</v>
      </c>
      <c r="D135" s="374">
        <f>IF(F134+SUM(E$99:E134)=D$92,F134,D$92-SUM(E$99:E134))</f>
        <v>1121878.6262098616</v>
      </c>
      <c r="E135" s="522">
        <f t="shared" si="38"/>
        <v>130409.38431818182</v>
      </c>
      <c r="F135" s="523">
        <f t="shared" si="39"/>
        <v>991469.24189167982</v>
      </c>
      <c r="G135" s="523">
        <f t="shared" si="40"/>
        <v>1056673.9340507707</v>
      </c>
      <c r="H135" s="526">
        <f t="shared" si="41"/>
        <v>260766.02359337127</v>
      </c>
      <c r="I135" s="577">
        <f t="shared" si="42"/>
        <v>260766.02359337127</v>
      </c>
      <c r="J135" s="514">
        <f t="shared" si="30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9"/>
        <v/>
      </c>
      <c r="C136" s="507">
        <f>IF(D93="","-",+C135+1)</f>
        <v>2052</v>
      </c>
      <c r="D136" s="374">
        <f>IF(F135+SUM(E$99:E135)=D$92,F135,D$92-SUM(E$99:E135))</f>
        <v>991469.24189167982</v>
      </c>
      <c r="E136" s="522">
        <f t="shared" si="38"/>
        <v>130409.38431818182</v>
      </c>
      <c r="F136" s="523">
        <f t="shared" si="39"/>
        <v>861059.85757349804</v>
      </c>
      <c r="G136" s="523">
        <f t="shared" si="40"/>
        <v>926264.54973258893</v>
      </c>
      <c r="H136" s="526">
        <f t="shared" si="41"/>
        <v>244678.06256598403</v>
      </c>
      <c r="I136" s="577">
        <f t="shared" si="42"/>
        <v>244678.06256598403</v>
      </c>
      <c r="J136" s="514">
        <f t="shared" si="30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9"/>
        <v/>
      </c>
      <c r="C137" s="507">
        <f>IF(D93="","-",+C136+1)</f>
        <v>2053</v>
      </c>
      <c r="D137" s="374">
        <f>IF(F136+SUM(E$99:E136)=D$92,F136,D$92-SUM(E$99:E136))</f>
        <v>861059.85757349804</v>
      </c>
      <c r="E137" s="522">
        <f t="shared" si="38"/>
        <v>130409.38431818182</v>
      </c>
      <c r="F137" s="523">
        <f t="shared" si="39"/>
        <v>730650.47325531626</v>
      </c>
      <c r="G137" s="523">
        <f t="shared" si="40"/>
        <v>795855.16541440715</v>
      </c>
      <c r="H137" s="526">
        <f t="shared" si="41"/>
        <v>228590.10153859676</v>
      </c>
      <c r="I137" s="577">
        <f t="shared" si="42"/>
        <v>228590.10153859676</v>
      </c>
      <c r="J137" s="514">
        <f t="shared" si="30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9"/>
        <v/>
      </c>
      <c r="C138" s="507">
        <f>IF(D93="","-",+C137+1)</f>
        <v>2054</v>
      </c>
      <c r="D138" s="374">
        <f>IF(F137+SUM(E$99:E137)=D$92,F137,D$92-SUM(E$99:E137))</f>
        <v>730650.47325531626</v>
      </c>
      <c r="E138" s="522">
        <f t="shared" si="38"/>
        <v>130409.38431818182</v>
      </c>
      <c r="F138" s="523">
        <f t="shared" si="39"/>
        <v>600241.08893713448</v>
      </c>
      <c r="G138" s="523">
        <f t="shared" si="40"/>
        <v>665445.78109622537</v>
      </c>
      <c r="H138" s="526">
        <f t="shared" si="41"/>
        <v>212502.14051120949</v>
      </c>
      <c r="I138" s="577">
        <f t="shared" si="42"/>
        <v>212502.14051120949</v>
      </c>
      <c r="J138" s="514">
        <f t="shared" si="30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9"/>
        <v/>
      </c>
      <c r="C139" s="507">
        <f>IF(D93="","-",+C138+1)</f>
        <v>2055</v>
      </c>
      <c r="D139" s="374">
        <f>IF(F138+SUM(E$99:E138)=D$92,F138,D$92-SUM(E$99:E138))</f>
        <v>600241.08893713448</v>
      </c>
      <c r="E139" s="522">
        <f t="shared" si="38"/>
        <v>130409.38431818182</v>
      </c>
      <c r="F139" s="523">
        <f t="shared" si="39"/>
        <v>469831.70461895264</v>
      </c>
      <c r="G139" s="523">
        <f t="shared" si="40"/>
        <v>535036.39677804359</v>
      </c>
      <c r="H139" s="526">
        <f t="shared" si="41"/>
        <v>196414.17948382226</v>
      </c>
      <c r="I139" s="577">
        <f t="shared" si="42"/>
        <v>196414.17948382226</v>
      </c>
      <c r="J139" s="514">
        <f t="shared" si="30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9"/>
        <v/>
      </c>
      <c r="C140" s="507">
        <f>IF(D93="","-",+C139+1)</f>
        <v>2056</v>
      </c>
      <c r="D140" s="374">
        <f>IF(F139+SUM(E$99:E139)=D$92,F139,D$92-SUM(E$99:E139))</f>
        <v>469831.70461895264</v>
      </c>
      <c r="E140" s="522">
        <f t="shared" si="38"/>
        <v>130409.38431818182</v>
      </c>
      <c r="F140" s="523">
        <f t="shared" si="39"/>
        <v>339422.32030077081</v>
      </c>
      <c r="G140" s="523">
        <f t="shared" si="40"/>
        <v>404627.0124598617</v>
      </c>
      <c r="H140" s="526">
        <f t="shared" si="41"/>
        <v>180326.21845643499</v>
      </c>
      <c r="I140" s="577">
        <f t="shared" si="42"/>
        <v>180326.21845643499</v>
      </c>
      <c r="J140" s="514">
        <f t="shared" si="30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9"/>
        <v/>
      </c>
      <c r="C141" s="507">
        <f>IF(D93="","-",+C140+1)</f>
        <v>2057</v>
      </c>
      <c r="D141" s="374">
        <f>IF(F140+SUM(E$99:E140)=D$92,F140,D$92-SUM(E$99:E140))</f>
        <v>339422.32030077081</v>
      </c>
      <c r="E141" s="522">
        <f t="shared" si="38"/>
        <v>130409.38431818182</v>
      </c>
      <c r="F141" s="523">
        <f t="shared" si="39"/>
        <v>209012.93598258897</v>
      </c>
      <c r="G141" s="523">
        <f t="shared" si="40"/>
        <v>274217.62814167992</v>
      </c>
      <c r="H141" s="526">
        <f t="shared" si="41"/>
        <v>164238.25742904772</v>
      </c>
      <c r="I141" s="577">
        <f t="shared" si="42"/>
        <v>164238.25742904772</v>
      </c>
      <c r="J141" s="514">
        <f t="shared" si="30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9"/>
        <v/>
      </c>
      <c r="C142" s="507">
        <f>IF(D93="","-",+C141+1)</f>
        <v>2058</v>
      </c>
      <c r="D142" s="374">
        <f>IF(F141+SUM(E$99:E141)=D$92,F141,D$92-SUM(E$99:E141))</f>
        <v>209012.93598258897</v>
      </c>
      <c r="E142" s="522">
        <f t="shared" si="38"/>
        <v>130409.38431818182</v>
      </c>
      <c r="F142" s="523">
        <f t="shared" si="39"/>
        <v>78603.551664407147</v>
      </c>
      <c r="G142" s="523">
        <f t="shared" si="40"/>
        <v>143808.24382349805</v>
      </c>
      <c r="H142" s="526">
        <f t="shared" si="41"/>
        <v>148150.29640166045</v>
      </c>
      <c r="I142" s="577">
        <f t="shared" si="42"/>
        <v>148150.29640166045</v>
      </c>
      <c r="J142" s="514">
        <f t="shared" si="30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9"/>
        <v/>
      </c>
      <c r="C143" s="507">
        <f>IF(D93="","-",+C142+1)</f>
        <v>2059</v>
      </c>
      <c r="D143" s="374">
        <f>IF(F142+SUM(E$99:E142)=D$92,F142,D$92-SUM(E$99:E142))</f>
        <v>78603.551664407147</v>
      </c>
      <c r="E143" s="522">
        <f t="shared" si="38"/>
        <v>78603.551664407147</v>
      </c>
      <c r="F143" s="523">
        <f t="shared" si="39"/>
        <v>0</v>
      </c>
      <c r="G143" s="523">
        <f t="shared" si="40"/>
        <v>39301.775832203573</v>
      </c>
      <c r="H143" s="526">
        <f t="shared" si="41"/>
        <v>83452.017449299645</v>
      </c>
      <c r="I143" s="577">
        <f t="shared" si="42"/>
        <v>83452.017449299645</v>
      </c>
      <c r="J143" s="514">
        <f t="shared" si="30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9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0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9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0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9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0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9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0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9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0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9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0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9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0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9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0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9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0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9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0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9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0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5738012.9100000039</v>
      </c>
      <c r="F155" s="375"/>
      <c r="G155" s="375"/>
      <c r="H155" s="375">
        <f>SUM(H99:H154)</f>
        <v>21098915.37381807</v>
      </c>
      <c r="I155" s="375">
        <f>SUM(I99:I154)</f>
        <v>21098915.37381807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67" zoomScaleNormal="100" zoomScaleSheetLayoutView="82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1761571.6221046289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1761571.6221046289</v>
      </c>
      <c r="O6" s="269"/>
      <c r="P6" s="269"/>
    </row>
    <row r="7" spans="1:16" ht="13.5" thickBot="1">
      <c r="C7" s="467" t="s">
        <v>48</v>
      </c>
      <c r="D7" s="624" t="s">
        <v>346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631">
        <v>11498718.846446803</v>
      </c>
      <c r="E25" s="630">
        <v>329807.14285714284</v>
      </c>
      <c r="F25" s="631">
        <v>11168911.703589659</v>
      </c>
      <c r="G25" s="630">
        <v>1761571.6221046289</v>
      </c>
      <c r="H25" s="639">
        <v>1761571.6221046289</v>
      </c>
      <c r="I25" s="511">
        <f t="shared" si="3"/>
        <v>0</v>
      </c>
      <c r="J25" s="511"/>
      <c r="K25" s="518">
        <f t="shared" ref="K25" si="13">G25</f>
        <v>1761571.6221046289</v>
      </c>
      <c r="L25" s="519">
        <f t="shared" ref="L25" si="14">IF(K25&lt;&gt;0,+G25-K25,0)</f>
        <v>0</v>
      </c>
      <c r="M25" s="518">
        <f t="shared" ref="M25" si="15">H25</f>
        <v>1761571.6221046289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11168911.703589659</v>
      </c>
      <c r="E26" s="522">
        <f t="shared" ref="E26:E72" si="16">IF(+$I$14&lt;F25,$I$14,D26)</f>
        <v>329807.14285714284</v>
      </c>
      <c r="F26" s="523">
        <f t="shared" ref="F26:F72" si="17">+D26-E26</f>
        <v>10839104.560732516</v>
      </c>
      <c r="G26" s="524">
        <f t="shared" ref="G26:G50" si="18">+I$12*((D26+F26)/2)+E26</f>
        <v>1567142.8993719588</v>
      </c>
      <c r="H26" s="491">
        <f t="shared" ref="H26:H50" si="19">+I$13*((D26+F26)/2)+E26</f>
        <v>1567142.8993719588</v>
      </c>
      <c r="I26" s="511">
        <f t="shared" si="3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10839104.560732516</v>
      </c>
      <c r="E27" s="522">
        <f t="shared" si="16"/>
        <v>329807.14285714284</v>
      </c>
      <c r="F27" s="523">
        <f t="shared" si="17"/>
        <v>10509297.417875372</v>
      </c>
      <c r="G27" s="524">
        <f t="shared" si="18"/>
        <v>1530058.0330478013</v>
      </c>
      <c r="H27" s="491">
        <f t="shared" si="19"/>
        <v>1530058.0330478013</v>
      </c>
      <c r="I27" s="511">
        <f t="shared" si="3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10509297.417875372</v>
      </c>
      <c r="E28" s="522">
        <f t="shared" si="16"/>
        <v>329807.14285714284</v>
      </c>
      <c r="F28" s="523">
        <f t="shared" si="17"/>
        <v>10179490.275018228</v>
      </c>
      <c r="G28" s="524">
        <f t="shared" si="18"/>
        <v>1492973.1667236444</v>
      </c>
      <c r="H28" s="491">
        <f t="shared" si="19"/>
        <v>1492973.1667236444</v>
      </c>
      <c r="I28" s="511">
        <f t="shared" si="3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10179490.275018228</v>
      </c>
      <c r="E29" s="522">
        <f t="shared" si="16"/>
        <v>329807.14285714284</v>
      </c>
      <c r="F29" s="523">
        <f t="shared" si="17"/>
        <v>9849683.1321610846</v>
      </c>
      <c r="G29" s="524">
        <f t="shared" si="18"/>
        <v>1455888.3003994869</v>
      </c>
      <c r="H29" s="491">
        <f t="shared" si="19"/>
        <v>1455888.3003994869</v>
      </c>
      <c r="I29" s="511">
        <f t="shared" si="3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9849683.1321610846</v>
      </c>
      <c r="E30" s="522">
        <f t="shared" si="16"/>
        <v>329807.14285714284</v>
      </c>
      <c r="F30" s="523">
        <f t="shared" si="17"/>
        <v>9519875.9893039409</v>
      </c>
      <c r="G30" s="524">
        <f t="shared" si="18"/>
        <v>1418803.4340753299</v>
      </c>
      <c r="H30" s="491">
        <f t="shared" si="19"/>
        <v>1418803.4340753299</v>
      </c>
      <c r="I30" s="511">
        <f t="shared" si="3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9519875.9893039409</v>
      </c>
      <c r="E31" s="522">
        <f t="shared" si="16"/>
        <v>329807.14285714284</v>
      </c>
      <c r="F31" s="523">
        <f t="shared" si="17"/>
        <v>9190068.8464467973</v>
      </c>
      <c r="G31" s="524">
        <f t="shared" si="18"/>
        <v>1381718.5677511725</v>
      </c>
      <c r="H31" s="491">
        <f t="shared" si="19"/>
        <v>1381718.5677511725</v>
      </c>
      <c r="I31" s="511">
        <f t="shared" si="3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9190068.8464467973</v>
      </c>
      <c r="E32" s="522">
        <f t="shared" si="16"/>
        <v>329807.14285714284</v>
      </c>
      <c r="F32" s="523">
        <f t="shared" si="17"/>
        <v>8860261.7035896536</v>
      </c>
      <c r="G32" s="524">
        <f t="shared" si="18"/>
        <v>1344633.701427015</v>
      </c>
      <c r="H32" s="491">
        <f t="shared" si="19"/>
        <v>1344633.701427015</v>
      </c>
      <c r="I32" s="511">
        <f t="shared" si="3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8860261.7035896536</v>
      </c>
      <c r="E33" s="522">
        <f t="shared" si="16"/>
        <v>329807.14285714284</v>
      </c>
      <c r="F33" s="523">
        <f t="shared" si="17"/>
        <v>8530454.5607325099</v>
      </c>
      <c r="G33" s="524">
        <f t="shared" si="18"/>
        <v>1307548.8351028576</v>
      </c>
      <c r="H33" s="491">
        <f t="shared" si="19"/>
        <v>1307548.8351028576</v>
      </c>
      <c r="I33" s="511">
        <f t="shared" si="3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8530454.5607325099</v>
      </c>
      <c r="E34" s="522">
        <f t="shared" si="16"/>
        <v>329807.14285714284</v>
      </c>
      <c r="F34" s="523">
        <f t="shared" si="17"/>
        <v>8200647.4178753672</v>
      </c>
      <c r="G34" s="524">
        <f t="shared" si="18"/>
        <v>1270463.9687787006</v>
      </c>
      <c r="H34" s="491">
        <f t="shared" si="19"/>
        <v>1270463.9687787006</v>
      </c>
      <c r="I34" s="511">
        <f t="shared" si="3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8200647.4178753672</v>
      </c>
      <c r="E35" s="522">
        <f t="shared" si="16"/>
        <v>329807.14285714284</v>
      </c>
      <c r="F35" s="523">
        <f t="shared" si="17"/>
        <v>7870840.2750182245</v>
      </c>
      <c r="G35" s="524">
        <f t="shared" si="18"/>
        <v>1233379.1024545431</v>
      </c>
      <c r="H35" s="491">
        <f t="shared" si="19"/>
        <v>1233379.1024545431</v>
      </c>
      <c r="I35" s="511">
        <f t="shared" si="3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7870840.2750182245</v>
      </c>
      <c r="E36" s="522">
        <f t="shared" si="16"/>
        <v>329807.14285714284</v>
      </c>
      <c r="F36" s="523">
        <f t="shared" si="17"/>
        <v>7541033.1321610818</v>
      </c>
      <c r="G36" s="524">
        <f t="shared" si="18"/>
        <v>1196294.2361303861</v>
      </c>
      <c r="H36" s="491">
        <f t="shared" si="19"/>
        <v>1196294.2361303861</v>
      </c>
      <c r="I36" s="511">
        <f t="shared" si="3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7541033.1321610818</v>
      </c>
      <c r="E37" s="522">
        <f t="shared" si="16"/>
        <v>329807.14285714284</v>
      </c>
      <c r="F37" s="523">
        <f t="shared" si="17"/>
        <v>7211225.989303939</v>
      </c>
      <c r="G37" s="524">
        <f t="shared" si="18"/>
        <v>1159209.3698062287</v>
      </c>
      <c r="H37" s="491">
        <f t="shared" si="19"/>
        <v>1159209.3698062287</v>
      </c>
      <c r="I37" s="511">
        <f t="shared" si="3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7211225.989303939</v>
      </c>
      <c r="E38" s="522">
        <f t="shared" si="16"/>
        <v>329807.14285714284</v>
      </c>
      <c r="F38" s="523">
        <f t="shared" si="17"/>
        <v>6881418.8464467963</v>
      </c>
      <c r="G38" s="524">
        <f t="shared" si="18"/>
        <v>1122124.5034820717</v>
      </c>
      <c r="H38" s="491">
        <f t="shared" si="19"/>
        <v>1122124.5034820717</v>
      </c>
      <c r="I38" s="511">
        <f t="shared" si="3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6881418.8464467963</v>
      </c>
      <c r="E39" s="522">
        <f t="shared" si="16"/>
        <v>329807.14285714284</v>
      </c>
      <c r="F39" s="523">
        <f t="shared" si="17"/>
        <v>6551611.7035896536</v>
      </c>
      <c r="G39" s="524">
        <f t="shared" si="18"/>
        <v>1085039.6371579145</v>
      </c>
      <c r="H39" s="491">
        <f t="shared" si="19"/>
        <v>1085039.6371579145</v>
      </c>
      <c r="I39" s="511">
        <f t="shared" si="3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6551611.7035896536</v>
      </c>
      <c r="E40" s="522">
        <f t="shared" si="16"/>
        <v>329807.14285714284</v>
      </c>
      <c r="F40" s="523">
        <f t="shared" si="17"/>
        <v>6221804.5607325109</v>
      </c>
      <c r="G40" s="524">
        <f t="shared" si="18"/>
        <v>1047954.7708337574</v>
      </c>
      <c r="H40" s="491">
        <f t="shared" si="19"/>
        <v>1047954.7708337574</v>
      </c>
      <c r="I40" s="511">
        <f t="shared" si="3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6221804.5607325109</v>
      </c>
      <c r="E41" s="522">
        <f t="shared" si="16"/>
        <v>329807.14285714284</v>
      </c>
      <c r="F41" s="523">
        <f t="shared" si="17"/>
        <v>5891997.4178753681</v>
      </c>
      <c r="G41" s="524">
        <f t="shared" si="18"/>
        <v>1010869.9045096</v>
      </c>
      <c r="H41" s="491">
        <f t="shared" si="19"/>
        <v>1010869.9045096</v>
      </c>
      <c r="I41" s="511">
        <f t="shared" si="3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5891997.4178753681</v>
      </c>
      <c r="E42" s="522">
        <f t="shared" si="16"/>
        <v>329807.14285714284</v>
      </c>
      <c r="F42" s="523">
        <f t="shared" si="17"/>
        <v>5562190.2750182254</v>
      </c>
      <c r="G42" s="524">
        <f t="shared" si="18"/>
        <v>973785.03818544291</v>
      </c>
      <c r="H42" s="491">
        <f t="shared" si="19"/>
        <v>973785.03818544291</v>
      </c>
      <c r="I42" s="511">
        <f t="shared" si="3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5562190.2750182254</v>
      </c>
      <c r="E43" s="522">
        <f t="shared" si="16"/>
        <v>329807.14285714284</v>
      </c>
      <c r="F43" s="523">
        <f t="shared" si="17"/>
        <v>5232383.1321610827</v>
      </c>
      <c r="G43" s="524">
        <f t="shared" si="18"/>
        <v>936700.17186128558</v>
      </c>
      <c r="H43" s="491">
        <f t="shared" si="19"/>
        <v>936700.17186128558</v>
      </c>
      <c r="I43" s="511">
        <f t="shared" si="3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5232383.1321610827</v>
      </c>
      <c r="E44" s="522">
        <f t="shared" si="16"/>
        <v>329807.14285714284</v>
      </c>
      <c r="F44" s="523">
        <f t="shared" si="17"/>
        <v>4902575.98930394</v>
      </c>
      <c r="G44" s="524">
        <f t="shared" si="18"/>
        <v>899615.30553712847</v>
      </c>
      <c r="H44" s="491">
        <f t="shared" si="19"/>
        <v>899615.30553712847</v>
      </c>
      <c r="I44" s="511">
        <f t="shared" si="3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4902575.98930394</v>
      </c>
      <c r="E45" s="522">
        <f t="shared" si="16"/>
        <v>329807.14285714284</v>
      </c>
      <c r="F45" s="523">
        <f t="shared" si="17"/>
        <v>4572768.8464467973</v>
      </c>
      <c r="G45" s="524">
        <f t="shared" si="18"/>
        <v>862530.43921297125</v>
      </c>
      <c r="H45" s="491">
        <f t="shared" si="19"/>
        <v>862530.43921297125</v>
      </c>
      <c r="I45" s="511">
        <f t="shared" si="3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4572768.8464467973</v>
      </c>
      <c r="E46" s="522">
        <f t="shared" si="16"/>
        <v>329807.14285714284</v>
      </c>
      <c r="F46" s="523">
        <f t="shared" si="17"/>
        <v>4242961.7035896545</v>
      </c>
      <c r="G46" s="524">
        <f t="shared" si="18"/>
        <v>825445.57288881415</v>
      </c>
      <c r="H46" s="491">
        <f t="shared" si="19"/>
        <v>825445.57288881415</v>
      </c>
      <c r="I46" s="511">
        <f t="shared" si="3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4242961.7035896545</v>
      </c>
      <c r="E47" s="522">
        <f t="shared" si="16"/>
        <v>329807.14285714284</v>
      </c>
      <c r="F47" s="523">
        <f t="shared" si="17"/>
        <v>3913154.5607325118</v>
      </c>
      <c r="G47" s="524">
        <f t="shared" si="18"/>
        <v>788360.70656465692</v>
      </c>
      <c r="H47" s="491">
        <f t="shared" si="19"/>
        <v>788360.70656465692</v>
      </c>
      <c r="I47" s="511">
        <f t="shared" si="3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3913154.5607325118</v>
      </c>
      <c r="E48" s="522">
        <f t="shared" si="16"/>
        <v>329807.14285714284</v>
      </c>
      <c r="F48" s="523">
        <f t="shared" si="17"/>
        <v>3583347.4178753691</v>
      </c>
      <c r="G48" s="524">
        <f t="shared" si="18"/>
        <v>751275.8402404997</v>
      </c>
      <c r="H48" s="491">
        <f t="shared" si="19"/>
        <v>751275.8402404997</v>
      </c>
      <c r="I48" s="511">
        <f t="shared" si="3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3583347.4178753691</v>
      </c>
      <c r="E49" s="522">
        <f t="shared" si="16"/>
        <v>329807.14285714284</v>
      </c>
      <c r="F49" s="523">
        <f t="shared" si="17"/>
        <v>3253540.2750182264</v>
      </c>
      <c r="G49" s="524">
        <f t="shared" si="18"/>
        <v>714190.97391634248</v>
      </c>
      <c r="H49" s="491">
        <f t="shared" si="19"/>
        <v>714190.97391634248</v>
      </c>
      <c r="I49" s="511">
        <f t="shared" si="3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3253540.2750182264</v>
      </c>
      <c r="E50" s="522">
        <f t="shared" si="16"/>
        <v>329807.14285714284</v>
      </c>
      <c r="F50" s="523">
        <f t="shared" si="17"/>
        <v>2923733.1321610836</v>
      </c>
      <c r="G50" s="524">
        <f t="shared" si="18"/>
        <v>677106.10759218526</v>
      </c>
      <c r="H50" s="491">
        <f t="shared" si="19"/>
        <v>677106.10759218526</v>
      </c>
      <c r="I50" s="511">
        <f t="shared" si="3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2923733.1321610836</v>
      </c>
      <c r="E51" s="522">
        <f t="shared" si="16"/>
        <v>329807.14285714284</v>
      </c>
      <c r="F51" s="523">
        <f t="shared" si="17"/>
        <v>2593925.9893039409</v>
      </c>
      <c r="G51" s="524">
        <f t="shared" ref="G51:G72" si="21">+I$12*((D51+F51)/2)+E51</f>
        <v>640021.24126802804</v>
      </c>
      <c r="H51" s="491">
        <f t="shared" ref="H51:H72" si="22">+I$13*((D51+F51)/2)+E51</f>
        <v>640021.24126802804</v>
      </c>
      <c r="I51" s="511">
        <f t="shared" si="3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2593925.9893039409</v>
      </c>
      <c r="E52" s="522">
        <f t="shared" si="16"/>
        <v>329807.14285714284</v>
      </c>
      <c r="F52" s="523">
        <f t="shared" si="17"/>
        <v>2264118.8464467982</v>
      </c>
      <c r="G52" s="524">
        <f t="shared" si="21"/>
        <v>602936.37494387082</v>
      </c>
      <c r="H52" s="491">
        <f t="shared" si="22"/>
        <v>602936.37494387082</v>
      </c>
      <c r="I52" s="511">
        <f t="shared" si="3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2264118.8464467982</v>
      </c>
      <c r="E53" s="522">
        <f t="shared" si="16"/>
        <v>329807.14285714284</v>
      </c>
      <c r="F53" s="523">
        <f t="shared" si="17"/>
        <v>1934311.7035896555</v>
      </c>
      <c r="G53" s="524">
        <f t="shared" si="21"/>
        <v>565851.5086197136</v>
      </c>
      <c r="H53" s="491">
        <f t="shared" si="22"/>
        <v>565851.5086197136</v>
      </c>
      <c r="I53" s="511">
        <f t="shared" si="3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1934311.7035896555</v>
      </c>
      <c r="E54" s="522">
        <f t="shared" si="16"/>
        <v>329807.14285714284</v>
      </c>
      <c r="F54" s="523">
        <f t="shared" si="17"/>
        <v>1604504.5607325127</v>
      </c>
      <c r="G54" s="524">
        <f t="shared" si="21"/>
        <v>528766.64229555638</v>
      </c>
      <c r="H54" s="491">
        <f t="shared" si="22"/>
        <v>528766.64229555638</v>
      </c>
      <c r="I54" s="511">
        <f t="shared" si="3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1604504.5607325127</v>
      </c>
      <c r="E55" s="522">
        <f t="shared" si="16"/>
        <v>329807.14285714284</v>
      </c>
      <c r="F55" s="523">
        <f t="shared" si="17"/>
        <v>1274697.41787537</v>
      </c>
      <c r="G55" s="524">
        <f t="shared" si="21"/>
        <v>491681.77597139927</v>
      </c>
      <c r="H55" s="491">
        <f t="shared" si="22"/>
        <v>491681.77597139927</v>
      </c>
      <c r="I55" s="511">
        <f t="shared" si="3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1274697.41787537</v>
      </c>
      <c r="E56" s="522">
        <f t="shared" si="16"/>
        <v>329807.14285714284</v>
      </c>
      <c r="F56" s="523">
        <f t="shared" si="17"/>
        <v>944890.27501822717</v>
      </c>
      <c r="G56" s="524">
        <f t="shared" si="21"/>
        <v>454596.90964724205</v>
      </c>
      <c r="H56" s="491">
        <f t="shared" si="22"/>
        <v>454596.90964724205</v>
      </c>
      <c r="I56" s="511">
        <f t="shared" si="3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944890.27501822717</v>
      </c>
      <c r="E57" s="522">
        <f t="shared" si="16"/>
        <v>329807.14285714284</v>
      </c>
      <c r="F57" s="523">
        <f t="shared" si="17"/>
        <v>615083.13216108433</v>
      </c>
      <c r="G57" s="524">
        <f t="shared" si="21"/>
        <v>417512.04332308483</v>
      </c>
      <c r="H57" s="491">
        <f t="shared" si="22"/>
        <v>417512.04332308483</v>
      </c>
      <c r="I57" s="511">
        <f t="shared" si="3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615083.13216108433</v>
      </c>
      <c r="E58" s="522">
        <f t="shared" si="16"/>
        <v>329807.14285714284</v>
      </c>
      <c r="F58" s="523">
        <f t="shared" si="17"/>
        <v>285275.98930394149</v>
      </c>
      <c r="G58" s="524">
        <f t="shared" si="21"/>
        <v>380427.17699892761</v>
      </c>
      <c r="H58" s="491">
        <f t="shared" si="22"/>
        <v>380427.17699892761</v>
      </c>
      <c r="I58" s="511">
        <f t="shared" si="3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285275.98930394149</v>
      </c>
      <c r="E59" s="522">
        <f t="shared" si="16"/>
        <v>285275.98930394149</v>
      </c>
      <c r="F59" s="523">
        <f t="shared" si="17"/>
        <v>0</v>
      </c>
      <c r="G59" s="524">
        <f t="shared" si="21"/>
        <v>301314.78979379457</v>
      </c>
      <c r="H59" s="491">
        <f t="shared" si="22"/>
        <v>301314.78979379457</v>
      </c>
      <c r="I59" s="511">
        <f t="shared" si="3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3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3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3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3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3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3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3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3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3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3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3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3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3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13851900.000000004</v>
      </c>
      <c r="F73" s="375"/>
      <c r="G73" s="375">
        <f>SUM(G17:G72)</f>
        <v>48891349.583782524</v>
      </c>
      <c r="H73" s="375">
        <f>SUM(H17:H72)</f>
        <v>48891349.583782524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1761571.6221046289</v>
      </c>
      <c r="N87" s="546">
        <f>IF(J92&lt;D11,0,VLOOKUP(J92,C17:O72,11))</f>
        <v>1761571.6221046289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1716934.5941997194</v>
      </c>
      <c r="N88" s="550">
        <f>IF(J92&lt;D11,0,VLOOKUP(J92,C99:P154,7))</f>
        <v>1716934.5941997194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-44637.02790490957</v>
      </c>
      <c r="N89" s="555">
        <f>+N88-N87</f>
        <v>-44637.02790490957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13851900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314815.90909090912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23">+H99</f>
        <v>939916.21761685633</v>
      </c>
      <c r="M99" s="513">
        <f t="shared" ref="M99:M130" si="24">IF(L99&lt;&gt;0,+H99-L99,0)</f>
        <v>0</v>
      </c>
      <c r="N99" s="512">
        <f t="shared" ref="N99:N104" si="25">+I99</f>
        <v>939916.21761685633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23"/>
        <v>2056692.9921555684</v>
      </c>
      <c r="M100" s="514">
        <f t="shared" ref="M100:M105" si="28">IF(L100&lt;&gt;0,+H100-L100,0)</f>
        <v>0</v>
      </c>
      <c r="N100" s="518">
        <f t="shared" si="25"/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9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30">+I101-H101</f>
        <v>0</v>
      </c>
      <c r="K101" s="514"/>
      <c r="L101" s="518">
        <f t="shared" si="23"/>
        <v>1949911.8027709834</v>
      </c>
      <c r="M101" s="514">
        <f t="shared" si="28"/>
        <v>0</v>
      </c>
      <c r="N101" s="518">
        <f t="shared" si="25"/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9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30"/>
        <v>0</v>
      </c>
      <c r="K102" s="514"/>
      <c r="L102" s="518">
        <f t="shared" si="23"/>
        <v>1703460.9834722793</v>
      </c>
      <c r="M102" s="514">
        <f t="shared" si="28"/>
        <v>0</v>
      </c>
      <c r="N102" s="518">
        <f t="shared" si="25"/>
        <v>1703460.9834722793</v>
      </c>
      <c r="O102" s="514">
        <f>IF(N102&lt;&gt;0,+I102-N102,0)</f>
        <v>0</v>
      </c>
      <c r="P102" s="514">
        <f t="shared" si="27"/>
        <v>0</v>
      </c>
    </row>
    <row r="103" spans="1:16" ht="12.5">
      <c r="B103" s="195" t="str">
        <f t="shared" si="29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30"/>
        <v>0</v>
      </c>
      <c r="K103" s="514"/>
      <c r="L103" s="518">
        <f t="shared" si="23"/>
        <v>1679577.0989135858</v>
      </c>
      <c r="M103" s="514">
        <f t="shared" si="28"/>
        <v>0</v>
      </c>
      <c r="N103" s="518">
        <f t="shared" si="25"/>
        <v>1679577.0989135858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9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30"/>
        <v>0</v>
      </c>
      <c r="K104" s="514"/>
      <c r="L104" s="518">
        <f t="shared" si="23"/>
        <v>1658943.8479839475</v>
      </c>
      <c r="M104" s="514">
        <f t="shared" si="28"/>
        <v>0</v>
      </c>
      <c r="N104" s="518">
        <f t="shared" si="25"/>
        <v>1658943.8479839475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9"/>
        <v/>
      </c>
      <c r="C105" s="507">
        <f>IF(D93="","-",+C104+1)</f>
        <v>2021</v>
      </c>
      <c r="D105" s="629">
        <v>12190672.819490585</v>
      </c>
      <c r="E105" s="630">
        <v>337851.21951219509</v>
      </c>
      <c r="F105" s="631">
        <v>11852821.599978391</v>
      </c>
      <c r="G105" s="631">
        <v>12021747.209734488</v>
      </c>
      <c r="H105" s="633">
        <v>1702490.5536625395</v>
      </c>
      <c r="I105" s="634">
        <v>1702490.5536625395</v>
      </c>
      <c r="J105" s="514">
        <f t="shared" si="30"/>
        <v>0</v>
      </c>
      <c r="K105" s="514"/>
      <c r="L105" s="518">
        <f t="shared" ref="L105" si="31">+H105</f>
        <v>1702490.5536625395</v>
      </c>
      <c r="M105" s="514">
        <f t="shared" si="28"/>
        <v>0</v>
      </c>
      <c r="N105" s="518">
        <f t="shared" ref="N105" si="32">+I105</f>
        <v>1702490.5536625395</v>
      </c>
      <c r="O105" s="514">
        <f t="shared" si="26"/>
        <v>0</v>
      </c>
      <c r="P105" s="514">
        <f t="shared" si="27"/>
        <v>0</v>
      </c>
    </row>
    <row r="106" spans="1:16" ht="12.5">
      <c r="B106" s="195" t="str">
        <f t="shared" si="29"/>
        <v/>
      </c>
      <c r="C106" s="507">
        <f>IF(D93="","-",+C105+1)</f>
        <v>2022</v>
      </c>
      <c r="D106" s="629">
        <v>11852821.599978391</v>
      </c>
      <c r="E106" s="630">
        <v>329807.14285714284</v>
      </c>
      <c r="F106" s="631">
        <v>11523014.457121247</v>
      </c>
      <c r="G106" s="631">
        <v>11687918.02854982</v>
      </c>
      <c r="H106" s="633">
        <v>1702644.784147114</v>
      </c>
      <c r="I106" s="634">
        <v>1702644.784147114</v>
      </c>
      <c r="J106" s="514">
        <f t="shared" si="30"/>
        <v>0</v>
      </c>
      <c r="K106" s="514"/>
      <c r="L106" s="518">
        <f t="shared" ref="L106" si="33">+H106</f>
        <v>1702644.784147114</v>
      </c>
      <c r="M106" s="514">
        <f t="shared" ref="M106" si="34">IF(L106&lt;&gt;0,+H106-L106,0)</f>
        <v>0</v>
      </c>
      <c r="N106" s="518">
        <f t="shared" ref="N106" si="35">+I106</f>
        <v>1702644.784147114</v>
      </c>
      <c r="O106" s="514">
        <f t="shared" ref="O106" si="36">IF(N106&lt;&gt;0,+I106-N106,0)</f>
        <v>0</v>
      </c>
      <c r="P106" s="514">
        <f t="shared" ref="P106" si="37">+O106-M106</f>
        <v>0</v>
      </c>
    </row>
    <row r="107" spans="1:16" ht="12.5">
      <c r="B107" s="195" t="str">
        <f t="shared" si="29"/>
        <v/>
      </c>
      <c r="C107" s="507">
        <f>IF(D93="","-",+C106+1)</f>
        <v>2023</v>
      </c>
      <c r="D107" s="374">
        <f>IF(F106+SUM(E$99:E106)=D$92,F106,D$92-SUM(E$99:E106))</f>
        <v>11523014.457121247</v>
      </c>
      <c r="E107" s="522">
        <f t="shared" ref="E107:E154" si="38">IF(+$J$96&lt;F106,$J$96,D107)</f>
        <v>314815.90909090912</v>
      </c>
      <c r="F107" s="523">
        <f t="shared" ref="F107:F154" si="39">+D107-E107</f>
        <v>11208198.548030339</v>
      </c>
      <c r="G107" s="523">
        <f t="shared" ref="G107:G154" si="40">+(F107+D107)/2</f>
        <v>11365606.502575792</v>
      </c>
      <c r="H107" s="526">
        <f t="shared" ref="H107:H154" si="41">+J$94*G107+E107</f>
        <v>1716934.5941997194</v>
      </c>
      <c r="I107" s="577">
        <f t="shared" ref="I107:I154" si="42">+J$95*G107+E107</f>
        <v>1716934.5941997194</v>
      </c>
      <c r="J107" s="514">
        <f t="shared" si="30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9"/>
        <v/>
      </c>
      <c r="C108" s="507">
        <f>IF(D93="","-",+C107+1)</f>
        <v>2024</v>
      </c>
      <c r="D108" s="374">
        <f>IF(F107+SUM(E$99:E107)=D$92,F107,D$92-SUM(E$99:E107))</f>
        <v>11208198.548030339</v>
      </c>
      <c r="E108" s="522">
        <f t="shared" si="38"/>
        <v>314815.90909090912</v>
      </c>
      <c r="F108" s="523">
        <f t="shared" si="39"/>
        <v>10893382.638939431</v>
      </c>
      <c r="G108" s="523">
        <f t="shared" si="40"/>
        <v>11050790.593484886</v>
      </c>
      <c r="H108" s="526">
        <f t="shared" si="41"/>
        <v>1678097.3118773163</v>
      </c>
      <c r="I108" s="577">
        <f t="shared" si="42"/>
        <v>1678097.3118773163</v>
      </c>
      <c r="J108" s="514">
        <f t="shared" si="30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9"/>
        <v/>
      </c>
      <c r="C109" s="507">
        <f>IF(D93="","-",+C108+1)</f>
        <v>2025</v>
      </c>
      <c r="D109" s="374">
        <f>IF(F108+SUM(E$99:E108)=D$92,F108,D$92-SUM(E$99:E108))</f>
        <v>10893382.638939431</v>
      </c>
      <c r="E109" s="522">
        <f t="shared" si="38"/>
        <v>314815.90909090912</v>
      </c>
      <c r="F109" s="523">
        <f t="shared" si="39"/>
        <v>10578566.729848523</v>
      </c>
      <c r="G109" s="523">
        <f t="shared" si="40"/>
        <v>10735974.684393976</v>
      </c>
      <c r="H109" s="526">
        <f t="shared" si="41"/>
        <v>1639260.0295549126</v>
      </c>
      <c r="I109" s="577">
        <f t="shared" si="42"/>
        <v>1639260.0295549126</v>
      </c>
      <c r="J109" s="514">
        <f t="shared" si="30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9"/>
        <v/>
      </c>
      <c r="C110" s="507">
        <f>IF(D93="","-",+C109+1)</f>
        <v>2026</v>
      </c>
      <c r="D110" s="374">
        <f>IF(F109+SUM(E$99:E109)=D$92,F109,D$92-SUM(E$99:E109))</f>
        <v>10578566.729848523</v>
      </c>
      <c r="E110" s="522">
        <f t="shared" si="38"/>
        <v>314815.90909090912</v>
      </c>
      <c r="F110" s="523">
        <f t="shared" si="39"/>
        <v>10263750.820757614</v>
      </c>
      <c r="G110" s="523">
        <f t="shared" si="40"/>
        <v>10421158.77530307</v>
      </c>
      <c r="H110" s="526">
        <f t="shared" si="41"/>
        <v>1600422.7472325095</v>
      </c>
      <c r="I110" s="577">
        <f t="shared" si="42"/>
        <v>1600422.7472325095</v>
      </c>
      <c r="J110" s="514">
        <f t="shared" si="30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9"/>
        <v/>
      </c>
      <c r="C111" s="507">
        <f>IF(D93="","-",+C110+1)</f>
        <v>2027</v>
      </c>
      <c r="D111" s="374">
        <f>IF(F110+SUM(E$99:E110)=D$92,F110,D$92-SUM(E$99:E110))</f>
        <v>10263750.820757614</v>
      </c>
      <c r="E111" s="522">
        <f t="shared" si="38"/>
        <v>314815.90909090912</v>
      </c>
      <c r="F111" s="523">
        <f t="shared" si="39"/>
        <v>9948934.9116667062</v>
      </c>
      <c r="G111" s="523">
        <f t="shared" si="40"/>
        <v>10106342.866212159</v>
      </c>
      <c r="H111" s="526">
        <f t="shared" si="41"/>
        <v>1561585.464910106</v>
      </c>
      <c r="I111" s="577">
        <f t="shared" si="42"/>
        <v>1561585.464910106</v>
      </c>
      <c r="J111" s="514">
        <f t="shared" si="30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9"/>
        <v/>
      </c>
      <c r="C112" s="507">
        <f>IF(D93="","-",+C111+1)</f>
        <v>2028</v>
      </c>
      <c r="D112" s="374">
        <f>IF(F111+SUM(E$99:E111)=D$92,F111,D$92-SUM(E$99:E111))</f>
        <v>9948934.9116667062</v>
      </c>
      <c r="E112" s="522">
        <f t="shared" si="38"/>
        <v>314815.90909090912</v>
      </c>
      <c r="F112" s="523">
        <f t="shared" si="39"/>
        <v>9634119.002575798</v>
      </c>
      <c r="G112" s="523">
        <f t="shared" si="40"/>
        <v>9791526.957121253</v>
      </c>
      <c r="H112" s="526">
        <f t="shared" si="41"/>
        <v>1522748.182587703</v>
      </c>
      <c r="I112" s="577">
        <f t="shared" si="42"/>
        <v>1522748.182587703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9"/>
        <v/>
      </c>
      <c r="C113" s="507">
        <f>IF(D93="","-",+C112+1)</f>
        <v>2029</v>
      </c>
      <c r="D113" s="374">
        <f>IF(F112+SUM(E$99:E112)=D$92,F112,D$92-SUM(E$99:E112))</f>
        <v>9634119.002575798</v>
      </c>
      <c r="E113" s="522">
        <f t="shared" si="38"/>
        <v>314815.90909090912</v>
      </c>
      <c r="F113" s="523">
        <f t="shared" si="39"/>
        <v>9319303.0934848897</v>
      </c>
      <c r="G113" s="523">
        <f t="shared" si="40"/>
        <v>9476711.0480303429</v>
      </c>
      <c r="H113" s="526">
        <f t="shared" si="41"/>
        <v>1483910.9002652995</v>
      </c>
      <c r="I113" s="577">
        <f t="shared" si="42"/>
        <v>1483910.9002652995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9"/>
        <v/>
      </c>
      <c r="C114" s="507">
        <f>IF(D93="","-",+C113+1)</f>
        <v>2030</v>
      </c>
      <c r="D114" s="374">
        <f>IF(F113+SUM(E$99:E113)=D$92,F113,D$92-SUM(E$99:E113))</f>
        <v>9319303.0934848897</v>
      </c>
      <c r="E114" s="522">
        <f t="shared" si="38"/>
        <v>314815.90909090912</v>
      </c>
      <c r="F114" s="523">
        <f t="shared" si="39"/>
        <v>9004487.1843939815</v>
      </c>
      <c r="G114" s="523">
        <f t="shared" si="40"/>
        <v>9161895.1389394365</v>
      </c>
      <c r="H114" s="526">
        <f t="shared" si="41"/>
        <v>1445073.6179428964</v>
      </c>
      <c r="I114" s="577">
        <f t="shared" si="42"/>
        <v>1445073.6179428964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9"/>
        <v/>
      </c>
      <c r="C115" s="507">
        <f>IF(D93="","-",+C114+1)</f>
        <v>2031</v>
      </c>
      <c r="D115" s="374">
        <f>IF(F114+SUM(E$99:E114)=D$92,F114,D$92-SUM(E$99:E114))</f>
        <v>9004487.1843939815</v>
      </c>
      <c r="E115" s="522">
        <f t="shared" si="38"/>
        <v>314815.90909090912</v>
      </c>
      <c r="F115" s="523">
        <f t="shared" si="39"/>
        <v>8689671.2753030732</v>
      </c>
      <c r="G115" s="523">
        <f t="shared" si="40"/>
        <v>8847079.2298485264</v>
      </c>
      <c r="H115" s="526">
        <f t="shared" si="41"/>
        <v>1406236.3356204927</v>
      </c>
      <c r="I115" s="577">
        <f t="shared" si="42"/>
        <v>1406236.3356204927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9"/>
        <v/>
      </c>
      <c r="C116" s="507">
        <f>IF(D93="","-",+C115+1)</f>
        <v>2032</v>
      </c>
      <c r="D116" s="374">
        <f>IF(F115+SUM(E$99:E115)=D$92,F115,D$92-SUM(E$99:E115))</f>
        <v>8689671.2753030732</v>
      </c>
      <c r="E116" s="522">
        <f t="shared" si="38"/>
        <v>314815.90909090912</v>
      </c>
      <c r="F116" s="523">
        <f t="shared" si="39"/>
        <v>8374855.3662121641</v>
      </c>
      <c r="G116" s="523">
        <f t="shared" si="40"/>
        <v>8532263.3207576182</v>
      </c>
      <c r="H116" s="526">
        <f t="shared" si="41"/>
        <v>1367399.0532980894</v>
      </c>
      <c r="I116" s="577">
        <f t="shared" si="42"/>
        <v>1367399.0532980894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9"/>
        <v/>
      </c>
      <c r="C117" s="507">
        <f>IF(D93="","-",+C116+1)</f>
        <v>2033</v>
      </c>
      <c r="D117" s="374">
        <f>IF(F116+SUM(E$99:E116)=D$92,F116,D$92-SUM(E$99:E116))</f>
        <v>8374855.3662121641</v>
      </c>
      <c r="E117" s="522">
        <f t="shared" si="38"/>
        <v>314815.90909090912</v>
      </c>
      <c r="F117" s="523">
        <f t="shared" si="39"/>
        <v>8060039.4571212549</v>
      </c>
      <c r="G117" s="523">
        <f t="shared" si="40"/>
        <v>8217447.4116667099</v>
      </c>
      <c r="H117" s="526">
        <f t="shared" si="41"/>
        <v>1328561.7709756861</v>
      </c>
      <c r="I117" s="577">
        <f t="shared" si="42"/>
        <v>1328561.7709756861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9"/>
        <v/>
      </c>
      <c r="C118" s="507">
        <f>IF(D93="","-",+C117+1)</f>
        <v>2034</v>
      </c>
      <c r="D118" s="374">
        <f>IF(F117+SUM(E$99:E117)=D$92,F117,D$92-SUM(E$99:E117))</f>
        <v>8060039.4571212549</v>
      </c>
      <c r="E118" s="522">
        <f t="shared" si="38"/>
        <v>314815.90909090912</v>
      </c>
      <c r="F118" s="523">
        <f t="shared" si="39"/>
        <v>7745223.5480303457</v>
      </c>
      <c r="G118" s="523">
        <f t="shared" si="40"/>
        <v>7902631.5025757998</v>
      </c>
      <c r="H118" s="526">
        <f t="shared" si="41"/>
        <v>1289724.4886532826</v>
      </c>
      <c r="I118" s="577">
        <f t="shared" si="42"/>
        <v>1289724.4886532826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9"/>
        <v/>
      </c>
      <c r="C119" s="507">
        <f>IF(D93="","-",+C118+1)</f>
        <v>2035</v>
      </c>
      <c r="D119" s="374">
        <f>IF(F118+SUM(E$99:E118)=D$92,F118,D$92-SUM(E$99:E118))</f>
        <v>7745223.5480303457</v>
      </c>
      <c r="E119" s="522">
        <f t="shared" si="38"/>
        <v>314815.90909090912</v>
      </c>
      <c r="F119" s="523">
        <f t="shared" si="39"/>
        <v>7430407.6389394365</v>
      </c>
      <c r="G119" s="523">
        <f t="shared" si="40"/>
        <v>7587815.5934848916</v>
      </c>
      <c r="H119" s="526">
        <f t="shared" si="41"/>
        <v>1250887.2063308794</v>
      </c>
      <c r="I119" s="577">
        <f t="shared" si="42"/>
        <v>1250887.2063308794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9"/>
        <v/>
      </c>
      <c r="C120" s="507">
        <f>IF(D93="","-",+C119+1)</f>
        <v>2036</v>
      </c>
      <c r="D120" s="374">
        <f>IF(F119+SUM(E$99:E119)=D$92,F119,D$92-SUM(E$99:E119))</f>
        <v>7430407.6389394365</v>
      </c>
      <c r="E120" s="522">
        <f t="shared" si="38"/>
        <v>314815.90909090912</v>
      </c>
      <c r="F120" s="523">
        <f t="shared" si="39"/>
        <v>7115591.7298485273</v>
      </c>
      <c r="G120" s="523">
        <f t="shared" si="40"/>
        <v>7272999.6843939815</v>
      </c>
      <c r="H120" s="526">
        <f t="shared" si="41"/>
        <v>1212049.9240084756</v>
      </c>
      <c r="I120" s="577">
        <f t="shared" si="42"/>
        <v>1212049.9240084756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9"/>
        <v/>
      </c>
      <c r="C121" s="507">
        <f>IF(D93="","-",+C120+1)</f>
        <v>2037</v>
      </c>
      <c r="D121" s="374">
        <f>IF(F120+SUM(E$99:E120)=D$92,F120,D$92-SUM(E$99:E120))</f>
        <v>7115591.7298485273</v>
      </c>
      <c r="E121" s="522">
        <f t="shared" si="38"/>
        <v>314815.90909090912</v>
      </c>
      <c r="F121" s="523">
        <f t="shared" si="39"/>
        <v>6800775.8207576182</v>
      </c>
      <c r="G121" s="523">
        <f t="shared" si="40"/>
        <v>6958183.7753030732</v>
      </c>
      <c r="H121" s="526">
        <f t="shared" si="41"/>
        <v>1173212.6416860723</v>
      </c>
      <c r="I121" s="577">
        <f t="shared" si="42"/>
        <v>1173212.6416860723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9"/>
        <v/>
      </c>
      <c r="C122" s="507">
        <f>IF(D93="","-",+C121+1)</f>
        <v>2038</v>
      </c>
      <c r="D122" s="374">
        <f>IF(F121+SUM(E$99:E121)=D$92,F121,D$92-SUM(E$99:E121))</f>
        <v>6800775.8207576182</v>
      </c>
      <c r="E122" s="522">
        <f t="shared" si="38"/>
        <v>314815.90909090912</v>
      </c>
      <c r="F122" s="523">
        <f t="shared" si="39"/>
        <v>6485959.911666709</v>
      </c>
      <c r="G122" s="523">
        <f t="shared" si="40"/>
        <v>6643367.8662121631</v>
      </c>
      <c r="H122" s="526">
        <f t="shared" si="41"/>
        <v>1134375.3593636688</v>
      </c>
      <c r="I122" s="577">
        <f t="shared" si="42"/>
        <v>1134375.3593636688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9"/>
        <v/>
      </c>
      <c r="C123" s="507">
        <f>IF(D93="","-",+C122+1)</f>
        <v>2039</v>
      </c>
      <c r="D123" s="374">
        <f>IF(F122+SUM(E$99:E122)=D$92,F122,D$92-SUM(E$99:E122))</f>
        <v>6485959.911666709</v>
      </c>
      <c r="E123" s="522">
        <f t="shared" si="38"/>
        <v>314815.90909090912</v>
      </c>
      <c r="F123" s="523">
        <f t="shared" si="39"/>
        <v>6171144.0025757998</v>
      </c>
      <c r="G123" s="523">
        <f t="shared" si="40"/>
        <v>6328551.9571212549</v>
      </c>
      <c r="H123" s="526">
        <f t="shared" si="41"/>
        <v>1095538.0770412656</v>
      </c>
      <c r="I123" s="577">
        <f t="shared" si="42"/>
        <v>1095538.0770412656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9"/>
        <v/>
      </c>
      <c r="C124" s="507">
        <f>IF(D93="","-",+C123+1)</f>
        <v>2040</v>
      </c>
      <c r="D124" s="374">
        <f>IF(F123+SUM(E$99:E123)=D$92,F123,D$92-SUM(E$99:E123))</f>
        <v>6171144.0025757998</v>
      </c>
      <c r="E124" s="522">
        <f t="shared" si="38"/>
        <v>314815.90909090912</v>
      </c>
      <c r="F124" s="523">
        <f t="shared" si="39"/>
        <v>5856328.0934848906</v>
      </c>
      <c r="G124" s="523">
        <f t="shared" si="40"/>
        <v>6013736.0480303448</v>
      </c>
      <c r="H124" s="526">
        <f t="shared" si="41"/>
        <v>1056700.794718862</v>
      </c>
      <c r="I124" s="577">
        <f t="shared" si="42"/>
        <v>1056700.794718862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9"/>
        <v/>
      </c>
      <c r="C125" s="507">
        <f>IF(D93="","-",+C124+1)</f>
        <v>2041</v>
      </c>
      <c r="D125" s="374">
        <f>IF(F124+SUM(E$99:E124)=D$92,F124,D$92-SUM(E$99:E124))</f>
        <v>5856328.0934848906</v>
      </c>
      <c r="E125" s="522">
        <f t="shared" si="38"/>
        <v>314815.90909090912</v>
      </c>
      <c r="F125" s="523">
        <f t="shared" si="39"/>
        <v>5541512.1843939815</v>
      </c>
      <c r="G125" s="523">
        <f t="shared" si="40"/>
        <v>5698920.1389394365</v>
      </c>
      <c r="H125" s="526">
        <f t="shared" si="41"/>
        <v>1017863.5123964588</v>
      </c>
      <c r="I125" s="577">
        <f t="shared" si="42"/>
        <v>1017863.5123964588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9"/>
        <v/>
      </c>
      <c r="C126" s="507">
        <f>IF(D93="","-",+C125+1)</f>
        <v>2042</v>
      </c>
      <c r="D126" s="374">
        <f>IF(F125+SUM(E$99:E125)=D$92,F125,D$92-SUM(E$99:E125))</f>
        <v>5541512.1843939815</v>
      </c>
      <c r="E126" s="522">
        <f t="shared" si="38"/>
        <v>314815.90909090912</v>
      </c>
      <c r="F126" s="523">
        <f t="shared" si="39"/>
        <v>5226696.2753030723</v>
      </c>
      <c r="G126" s="523">
        <f t="shared" si="40"/>
        <v>5384104.2298485264</v>
      </c>
      <c r="H126" s="526">
        <f t="shared" si="41"/>
        <v>979026.23007405526</v>
      </c>
      <c r="I126" s="577">
        <f t="shared" si="42"/>
        <v>979026.23007405526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9"/>
        <v/>
      </c>
      <c r="C127" s="507">
        <f>IF(D93="","-",+C126+1)</f>
        <v>2043</v>
      </c>
      <c r="D127" s="374">
        <f>IF(F126+SUM(E$99:E126)=D$92,F126,D$92-SUM(E$99:E126))</f>
        <v>5226696.2753030723</v>
      </c>
      <c r="E127" s="522">
        <f t="shared" si="38"/>
        <v>314815.90909090912</v>
      </c>
      <c r="F127" s="523">
        <f t="shared" si="39"/>
        <v>4911880.3662121631</v>
      </c>
      <c r="G127" s="523">
        <f t="shared" si="40"/>
        <v>5069288.3207576182</v>
      </c>
      <c r="H127" s="526">
        <f t="shared" si="41"/>
        <v>940188.94775165175</v>
      </c>
      <c r="I127" s="577">
        <f t="shared" si="42"/>
        <v>940188.94775165175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9"/>
        <v/>
      </c>
      <c r="C128" s="507">
        <f>IF(D93="","-",+C127+1)</f>
        <v>2044</v>
      </c>
      <c r="D128" s="374">
        <f>IF(F127+SUM(E$99:E127)=D$92,F127,D$92-SUM(E$99:E127))</f>
        <v>4911880.3662121631</v>
      </c>
      <c r="E128" s="522">
        <f t="shared" si="38"/>
        <v>314815.90909090912</v>
      </c>
      <c r="F128" s="523">
        <f t="shared" si="39"/>
        <v>4597064.4571212539</v>
      </c>
      <c r="G128" s="523">
        <f t="shared" si="40"/>
        <v>4754472.4116667081</v>
      </c>
      <c r="H128" s="526">
        <f t="shared" si="41"/>
        <v>901351.66542924824</v>
      </c>
      <c r="I128" s="577">
        <f t="shared" si="42"/>
        <v>901351.66542924824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9"/>
        <v/>
      </c>
      <c r="C129" s="507">
        <f>IF(D93="","-",+C128+1)</f>
        <v>2045</v>
      </c>
      <c r="D129" s="374">
        <f>IF(F128+SUM(E$99:E128)=D$92,F128,D$92-SUM(E$99:E128))</f>
        <v>4597064.4571212539</v>
      </c>
      <c r="E129" s="522">
        <f t="shared" si="38"/>
        <v>314815.90909090912</v>
      </c>
      <c r="F129" s="523">
        <f t="shared" si="39"/>
        <v>4282248.5480303448</v>
      </c>
      <c r="G129" s="523">
        <f t="shared" si="40"/>
        <v>4439656.5025757998</v>
      </c>
      <c r="H129" s="526">
        <f t="shared" si="41"/>
        <v>862514.38310684497</v>
      </c>
      <c r="I129" s="577">
        <f t="shared" si="42"/>
        <v>862514.38310684497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9"/>
        <v/>
      </c>
      <c r="C130" s="507">
        <f>IF(D93="","-",+C129+1)</f>
        <v>2046</v>
      </c>
      <c r="D130" s="374">
        <f>IF(F129+SUM(E$99:E129)=D$92,F129,D$92-SUM(E$99:E129))</f>
        <v>4282248.5480303448</v>
      </c>
      <c r="E130" s="522">
        <f t="shared" si="38"/>
        <v>314815.90909090912</v>
      </c>
      <c r="F130" s="523">
        <f t="shared" si="39"/>
        <v>3967432.6389394356</v>
      </c>
      <c r="G130" s="523">
        <f t="shared" si="40"/>
        <v>4124840.5934848902</v>
      </c>
      <c r="H130" s="526">
        <f t="shared" si="41"/>
        <v>823677.10078444146</v>
      </c>
      <c r="I130" s="577">
        <f t="shared" si="42"/>
        <v>823677.10078444146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9"/>
        <v/>
      </c>
      <c r="C131" s="507">
        <f>IF(D93="","-",+C130+1)</f>
        <v>2047</v>
      </c>
      <c r="D131" s="374">
        <f>IF(F130+SUM(E$99:E130)=D$92,F130,D$92-SUM(E$99:E130))</f>
        <v>3967432.6389394356</v>
      </c>
      <c r="E131" s="522">
        <f t="shared" si="38"/>
        <v>314815.90909090912</v>
      </c>
      <c r="F131" s="523">
        <f t="shared" si="39"/>
        <v>3652616.7298485264</v>
      </c>
      <c r="G131" s="523">
        <f t="shared" si="40"/>
        <v>3810024.684393981</v>
      </c>
      <c r="H131" s="526">
        <f t="shared" si="41"/>
        <v>784839.81846203806</v>
      </c>
      <c r="I131" s="577">
        <f t="shared" si="42"/>
        <v>784839.81846203806</v>
      </c>
      <c r="J131" s="514">
        <f t="shared" si="30"/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9"/>
        <v/>
      </c>
      <c r="C132" s="507">
        <f>IF(D93="","-",+C131+1)</f>
        <v>2048</v>
      </c>
      <c r="D132" s="374">
        <f>IF(F131+SUM(E$99:E131)=D$92,F131,D$92-SUM(E$99:E131))</f>
        <v>3652616.7298485264</v>
      </c>
      <c r="E132" s="522">
        <f t="shared" si="38"/>
        <v>314815.90909090912</v>
      </c>
      <c r="F132" s="523">
        <f t="shared" si="39"/>
        <v>3337800.8207576172</v>
      </c>
      <c r="G132" s="523">
        <f t="shared" si="40"/>
        <v>3495208.7753030718</v>
      </c>
      <c r="H132" s="526">
        <f t="shared" si="41"/>
        <v>746002.53613963467</v>
      </c>
      <c r="I132" s="577">
        <f t="shared" si="42"/>
        <v>746002.53613963467</v>
      </c>
      <c r="J132" s="514">
        <f t="shared" si="30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9"/>
        <v/>
      </c>
      <c r="C133" s="507">
        <f>IF(D93="","-",+C132+1)</f>
        <v>2049</v>
      </c>
      <c r="D133" s="374">
        <f>IF(F132+SUM(E$99:E132)=D$92,F132,D$92-SUM(E$99:E132))</f>
        <v>3337800.8207576172</v>
      </c>
      <c r="E133" s="522">
        <f t="shared" si="38"/>
        <v>314815.90909090912</v>
      </c>
      <c r="F133" s="523">
        <f t="shared" si="39"/>
        <v>3022984.9116667081</v>
      </c>
      <c r="G133" s="523">
        <f t="shared" si="40"/>
        <v>3180392.8662121627</v>
      </c>
      <c r="H133" s="526">
        <f t="shared" si="41"/>
        <v>707165.25381723116</v>
      </c>
      <c r="I133" s="577">
        <f t="shared" si="42"/>
        <v>707165.25381723116</v>
      </c>
      <c r="J133" s="514">
        <f t="shared" si="30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9"/>
        <v/>
      </c>
      <c r="C134" s="507">
        <f>IF(D93="","-",+C133+1)</f>
        <v>2050</v>
      </c>
      <c r="D134" s="374">
        <f>IF(F133+SUM(E$99:E133)=D$92,F133,D$92-SUM(E$99:E133))</f>
        <v>3022984.9116667081</v>
      </c>
      <c r="E134" s="522">
        <f t="shared" si="38"/>
        <v>314815.90909090912</v>
      </c>
      <c r="F134" s="523">
        <f t="shared" si="39"/>
        <v>2708169.0025757989</v>
      </c>
      <c r="G134" s="523">
        <f t="shared" si="40"/>
        <v>2865576.9571212535</v>
      </c>
      <c r="H134" s="526">
        <f t="shared" si="41"/>
        <v>668327.97149482777</v>
      </c>
      <c r="I134" s="577">
        <f t="shared" si="42"/>
        <v>668327.97149482777</v>
      </c>
      <c r="J134" s="514">
        <f t="shared" si="30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9"/>
        <v/>
      </c>
      <c r="C135" s="507">
        <f>IF(D93="","-",+C134+1)</f>
        <v>2051</v>
      </c>
      <c r="D135" s="374">
        <f>IF(F134+SUM(E$99:E134)=D$92,F134,D$92-SUM(E$99:E134))</f>
        <v>2708169.0025757989</v>
      </c>
      <c r="E135" s="522">
        <f t="shared" si="38"/>
        <v>314815.90909090912</v>
      </c>
      <c r="F135" s="523">
        <f t="shared" si="39"/>
        <v>2393353.0934848897</v>
      </c>
      <c r="G135" s="523">
        <f t="shared" si="40"/>
        <v>2550761.0480303443</v>
      </c>
      <c r="H135" s="526">
        <f t="shared" si="41"/>
        <v>629490.68917242438</v>
      </c>
      <c r="I135" s="577">
        <f t="shared" si="42"/>
        <v>629490.68917242438</v>
      </c>
      <c r="J135" s="514">
        <f t="shared" si="30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9"/>
        <v/>
      </c>
      <c r="C136" s="507">
        <f>IF(D93="","-",+C135+1)</f>
        <v>2052</v>
      </c>
      <c r="D136" s="374">
        <f>IF(F135+SUM(E$99:E135)=D$92,F135,D$92-SUM(E$99:E135))</f>
        <v>2393353.0934848897</v>
      </c>
      <c r="E136" s="522">
        <f t="shared" si="38"/>
        <v>314815.90909090912</v>
      </c>
      <c r="F136" s="523">
        <f t="shared" si="39"/>
        <v>2078537.1843939805</v>
      </c>
      <c r="G136" s="523">
        <f t="shared" si="40"/>
        <v>2235945.1389394351</v>
      </c>
      <c r="H136" s="526">
        <f t="shared" si="41"/>
        <v>590653.40685002087</v>
      </c>
      <c r="I136" s="577">
        <f t="shared" si="42"/>
        <v>590653.40685002087</v>
      </c>
      <c r="J136" s="514">
        <f t="shared" si="30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9"/>
        <v/>
      </c>
      <c r="C137" s="507">
        <f>IF(D93="","-",+C136+1)</f>
        <v>2053</v>
      </c>
      <c r="D137" s="374">
        <f>IF(F136+SUM(E$99:E136)=D$92,F136,D$92-SUM(E$99:E136))</f>
        <v>2078537.1843939805</v>
      </c>
      <c r="E137" s="522">
        <f t="shared" si="38"/>
        <v>314815.90909090912</v>
      </c>
      <c r="F137" s="523">
        <f t="shared" si="39"/>
        <v>1763721.2753030714</v>
      </c>
      <c r="G137" s="523">
        <f t="shared" si="40"/>
        <v>1921129.229848526</v>
      </c>
      <c r="H137" s="526">
        <f t="shared" si="41"/>
        <v>551816.12452761747</v>
      </c>
      <c r="I137" s="577">
        <f t="shared" si="42"/>
        <v>551816.12452761747</v>
      </c>
      <c r="J137" s="514">
        <f t="shared" si="30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9"/>
        <v/>
      </c>
      <c r="C138" s="507">
        <f>IF(D93="","-",+C137+1)</f>
        <v>2054</v>
      </c>
      <c r="D138" s="374">
        <f>IF(F137+SUM(E$99:E137)=D$92,F137,D$92-SUM(E$99:E137))</f>
        <v>1763721.2753030714</v>
      </c>
      <c r="E138" s="522">
        <f t="shared" si="38"/>
        <v>314815.90909090912</v>
      </c>
      <c r="F138" s="523">
        <f t="shared" si="39"/>
        <v>1448905.3662121622</v>
      </c>
      <c r="G138" s="523">
        <f t="shared" si="40"/>
        <v>1606313.3207576168</v>
      </c>
      <c r="H138" s="526">
        <f t="shared" si="41"/>
        <v>512978.84220521408</v>
      </c>
      <c r="I138" s="577">
        <f t="shared" si="42"/>
        <v>512978.84220521408</v>
      </c>
      <c r="J138" s="514">
        <f t="shared" si="30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9"/>
        <v/>
      </c>
      <c r="C139" s="507">
        <f>IF(D93="","-",+C138+1)</f>
        <v>2055</v>
      </c>
      <c r="D139" s="374">
        <f>IF(F138+SUM(E$99:E138)=D$92,F138,D$92-SUM(E$99:E138))</f>
        <v>1448905.3662121622</v>
      </c>
      <c r="E139" s="522">
        <f t="shared" si="38"/>
        <v>314815.90909090912</v>
      </c>
      <c r="F139" s="523">
        <f t="shared" si="39"/>
        <v>1134089.457121253</v>
      </c>
      <c r="G139" s="523">
        <f t="shared" si="40"/>
        <v>1291497.4116667076</v>
      </c>
      <c r="H139" s="526">
        <f t="shared" si="41"/>
        <v>474141.55988281063</v>
      </c>
      <c r="I139" s="577">
        <f t="shared" si="42"/>
        <v>474141.55988281063</v>
      </c>
      <c r="J139" s="514">
        <f t="shared" si="30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9"/>
        <v/>
      </c>
      <c r="C140" s="507">
        <f>IF(D93="","-",+C139+1)</f>
        <v>2056</v>
      </c>
      <c r="D140" s="374">
        <f>IF(F139+SUM(E$99:E139)=D$92,F139,D$92-SUM(E$99:E139))</f>
        <v>1134089.457121253</v>
      </c>
      <c r="E140" s="522">
        <f t="shared" si="38"/>
        <v>314815.90909090912</v>
      </c>
      <c r="F140" s="523">
        <f t="shared" si="39"/>
        <v>819273.54803034384</v>
      </c>
      <c r="G140" s="523">
        <f t="shared" si="40"/>
        <v>976681.50257579843</v>
      </c>
      <c r="H140" s="526">
        <f t="shared" si="41"/>
        <v>435304.27756040718</v>
      </c>
      <c r="I140" s="577">
        <f t="shared" si="42"/>
        <v>435304.27756040718</v>
      </c>
      <c r="J140" s="514">
        <f t="shared" si="30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9"/>
        <v/>
      </c>
      <c r="C141" s="507">
        <f>IF(D93="","-",+C140+1)</f>
        <v>2057</v>
      </c>
      <c r="D141" s="374">
        <f>IF(F140+SUM(E$99:E140)=D$92,F140,D$92-SUM(E$99:E140))</f>
        <v>819273.54803034384</v>
      </c>
      <c r="E141" s="522">
        <f t="shared" si="38"/>
        <v>314815.90909090912</v>
      </c>
      <c r="F141" s="523">
        <f t="shared" si="39"/>
        <v>504457.63893943472</v>
      </c>
      <c r="G141" s="523">
        <f t="shared" si="40"/>
        <v>661865.59348488925</v>
      </c>
      <c r="H141" s="526">
        <f t="shared" si="41"/>
        <v>396466.99523800379</v>
      </c>
      <c r="I141" s="577">
        <f t="shared" si="42"/>
        <v>396466.99523800379</v>
      </c>
      <c r="J141" s="514">
        <f t="shared" si="30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9"/>
        <v/>
      </c>
      <c r="C142" s="507">
        <f>IF(D93="","-",+C141+1)</f>
        <v>2058</v>
      </c>
      <c r="D142" s="374">
        <f>IF(F141+SUM(E$99:E141)=D$92,F141,D$92-SUM(E$99:E141))</f>
        <v>504457.63893943472</v>
      </c>
      <c r="E142" s="522">
        <f t="shared" si="38"/>
        <v>314815.90909090912</v>
      </c>
      <c r="F142" s="523">
        <f t="shared" si="39"/>
        <v>189641.7298485256</v>
      </c>
      <c r="G142" s="523">
        <f t="shared" si="40"/>
        <v>347049.68439398019</v>
      </c>
      <c r="H142" s="526">
        <f t="shared" si="41"/>
        <v>357629.71291560034</v>
      </c>
      <c r="I142" s="577">
        <f t="shared" si="42"/>
        <v>357629.71291560034</v>
      </c>
      <c r="J142" s="514">
        <f t="shared" si="30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9"/>
        <v/>
      </c>
      <c r="C143" s="507">
        <f>IF(D93="","-",+C142+1)</f>
        <v>2059</v>
      </c>
      <c r="D143" s="374">
        <f>IF(F142+SUM(E$99:E142)=D$92,F142,D$92-SUM(E$99:E142))</f>
        <v>189641.7298485256</v>
      </c>
      <c r="E143" s="522">
        <f t="shared" si="38"/>
        <v>189641.7298485256</v>
      </c>
      <c r="F143" s="523">
        <f t="shared" si="39"/>
        <v>0</v>
      </c>
      <c r="G143" s="523">
        <f t="shared" si="40"/>
        <v>94820.864924262802</v>
      </c>
      <c r="H143" s="526">
        <f t="shared" si="41"/>
        <v>201339.31118027036</v>
      </c>
      <c r="I143" s="577">
        <f t="shared" si="42"/>
        <v>201339.31118027036</v>
      </c>
      <c r="J143" s="514">
        <f t="shared" si="30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9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0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9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0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9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0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9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0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9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0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9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0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9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0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9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0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9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0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9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0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9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38"/>
        <v>0</v>
      </c>
      <c r="F154" s="528">
        <f t="shared" si="39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30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13851899.999999993</v>
      </c>
      <c r="F155" s="375"/>
      <c r="G155" s="375"/>
      <c r="H155" s="375">
        <f>SUM(H99:H154)</f>
        <v>50937135.119978912</v>
      </c>
      <c r="I155" s="375">
        <f>SUM(I99:I154)</f>
        <v>50937135.119978912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1210467.8508998295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1210467.8508998295</v>
      </c>
      <c r="O6" s="269"/>
      <c r="P6" s="269"/>
    </row>
    <row r="7" spans="1:16" ht="13.5" thickBot="1">
      <c r="C7" s="467" t="s">
        <v>48</v>
      </c>
      <c r="D7" s="624" t="s">
        <v>359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9381462.7200000007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7925542.9351703003</v>
      </c>
      <c r="E24" s="630">
        <v>223368.16</v>
      </c>
      <c r="F24" s="631">
        <v>7702174.7751703002</v>
      </c>
      <c r="G24" s="630">
        <v>1210467.8508998295</v>
      </c>
      <c r="H24" s="639">
        <v>1210467.8508998295</v>
      </c>
      <c r="I24" s="511">
        <f t="shared" si="0"/>
        <v>0</v>
      </c>
      <c r="J24" s="511"/>
      <c r="K24" s="518">
        <f t="shared" ref="K24" si="10">+G24</f>
        <v>1210467.8508998295</v>
      </c>
      <c r="L24" s="519">
        <f t="shared" ref="L24" si="11">IF(K24&lt;&gt;0,+G24-K24,0)</f>
        <v>0</v>
      </c>
      <c r="M24" s="518">
        <f t="shared" ref="M24" si="12">+H24</f>
        <v>1210467.8508998295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7702174.7751703002</v>
      </c>
      <c r="E25" s="522">
        <f>IF(+I14&lt;F24,I14,D25)</f>
        <v>223368.16</v>
      </c>
      <c r="F25" s="523">
        <f t="shared" ref="F25:F72" si="13">+D25-E25</f>
        <v>7478806.6151703</v>
      </c>
      <c r="G25" s="524">
        <f t="shared" ref="G25:G49" si="14">+I$12*((D25+F25)/2)+E25</f>
        <v>1076874.0311177736</v>
      </c>
      <c r="H25" s="491">
        <f t="shared" ref="H25:H49" si="15">+I$13*((D25+F25)/2)+E25</f>
        <v>1076874.0311177736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7478806.6151703</v>
      </c>
      <c r="E26" s="522">
        <f>IF(+I14&lt;F25,I14,D26)</f>
        <v>223368.16</v>
      </c>
      <c r="F26" s="523">
        <f t="shared" si="13"/>
        <v>7255438.4551702999</v>
      </c>
      <c r="G26" s="524">
        <f t="shared" si="14"/>
        <v>1051757.6000941405</v>
      </c>
      <c r="H26" s="491">
        <f t="shared" si="15"/>
        <v>1051757.6000941405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7255438.4551702999</v>
      </c>
      <c r="E27" s="522">
        <f>IF(+I14&lt;F26,I14,D27)</f>
        <v>223368.16</v>
      </c>
      <c r="F27" s="523">
        <f t="shared" si="13"/>
        <v>7032070.2951702997</v>
      </c>
      <c r="G27" s="524">
        <f t="shared" si="14"/>
        <v>1026641.1690705074</v>
      </c>
      <c r="H27" s="491">
        <f t="shared" si="15"/>
        <v>1026641.1690705074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7032070.2951702997</v>
      </c>
      <c r="E28" s="522">
        <f>IF(+I14&lt;F27,I14,D28)</f>
        <v>223368.16</v>
      </c>
      <c r="F28" s="523">
        <f t="shared" si="13"/>
        <v>6808702.1351702996</v>
      </c>
      <c r="G28" s="524">
        <f t="shared" si="14"/>
        <v>1001524.7380468742</v>
      </c>
      <c r="H28" s="491">
        <f t="shared" si="15"/>
        <v>1001524.7380468742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6808702.1351702996</v>
      </c>
      <c r="E29" s="522">
        <f>IF(+I14&lt;F28,I14,D29)</f>
        <v>223368.16</v>
      </c>
      <c r="F29" s="523">
        <f t="shared" si="13"/>
        <v>6585333.9751702994</v>
      </c>
      <c r="G29" s="524">
        <f t="shared" si="14"/>
        <v>976408.30702324095</v>
      </c>
      <c r="H29" s="491">
        <f t="shared" si="15"/>
        <v>976408.30702324095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6585333.9751702994</v>
      </c>
      <c r="E30" s="522">
        <f>IF(+I14&lt;F29,I14,D30)</f>
        <v>223368.16</v>
      </c>
      <c r="F30" s="523">
        <f t="shared" si="13"/>
        <v>6361965.8151702993</v>
      </c>
      <c r="G30" s="524">
        <f t="shared" si="14"/>
        <v>951291.87599960784</v>
      </c>
      <c r="H30" s="491">
        <f t="shared" si="15"/>
        <v>951291.87599960784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6361965.8151702993</v>
      </c>
      <c r="E31" s="522">
        <f>IF(+I14&lt;F30,I14,D31)</f>
        <v>223368.16</v>
      </c>
      <c r="F31" s="523">
        <f t="shared" si="13"/>
        <v>6138597.6551702991</v>
      </c>
      <c r="G31" s="524">
        <f t="shared" si="14"/>
        <v>926175.44497597462</v>
      </c>
      <c r="H31" s="491">
        <f t="shared" si="15"/>
        <v>926175.44497597462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6138597.6551702991</v>
      </c>
      <c r="E32" s="522">
        <f>IF(+I14&lt;F31,I14,D32)</f>
        <v>223368.16</v>
      </c>
      <c r="F32" s="523">
        <f t="shared" si="13"/>
        <v>5915229.495170299</v>
      </c>
      <c r="G32" s="524">
        <f t="shared" si="14"/>
        <v>901059.0139523414</v>
      </c>
      <c r="H32" s="491">
        <f t="shared" si="15"/>
        <v>901059.0139523414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5915229.495170299</v>
      </c>
      <c r="E33" s="522">
        <f>IF(+I14&lt;F32,I14,D33)</f>
        <v>223368.16</v>
      </c>
      <c r="F33" s="523">
        <f t="shared" si="13"/>
        <v>5691861.3351702988</v>
      </c>
      <c r="G33" s="524">
        <f t="shared" si="14"/>
        <v>875942.58292870829</v>
      </c>
      <c r="H33" s="491">
        <f t="shared" si="15"/>
        <v>875942.58292870829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5691861.3351702988</v>
      </c>
      <c r="E34" s="522">
        <f>IF(+I14&lt;F33,I14,D34)</f>
        <v>223368.16</v>
      </c>
      <c r="F34" s="523">
        <f t="shared" si="13"/>
        <v>5468493.1751702987</v>
      </c>
      <c r="G34" s="524">
        <f t="shared" si="14"/>
        <v>850826.15190507506</v>
      </c>
      <c r="H34" s="491">
        <f t="shared" si="15"/>
        <v>850826.15190507506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5468493.1751702987</v>
      </c>
      <c r="E35" s="522">
        <f>IF(+I14&lt;F34,I14,D35)</f>
        <v>223368.16</v>
      </c>
      <c r="F35" s="523">
        <f t="shared" si="13"/>
        <v>5245125.0151702985</v>
      </c>
      <c r="G35" s="524">
        <f t="shared" si="14"/>
        <v>825709.72088144184</v>
      </c>
      <c r="H35" s="491">
        <f t="shared" si="15"/>
        <v>825709.72088144184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5245125.0151702985</v>
      </c>
      <c r="E36" s="522">
        <f>IF(+I14&lt;F35,I14,D36)</f>
        <v>223368.16</v>
      </c>
      <c r="F36" s="523">
        <f t="shared" si="13"/>
        <v>5021756.8551702984</v>
      </c>
      <c r="G36" s="524">
        <f t="shared" si="14"/>
        <v>800593.28985780862</v>
      </c>
      <c r="H36" s="491">
        <f t="shared" si="15"/>
        <v>800593.28985780862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5021756.8551702984</v>
      </c>
      <c r="E37" s="522">
        <f>IF(+I14&lt;F36,I14,D37)</f>
        <v>223368.16</v>
      </c>
      <c r="F37" s="523">
        <f t="shared" si="13"/>
        <v>4798388.6951702982</v>
      </c>
      <c r="G37" s="524">
        <f t="shared" si="14"/>
        <v>775476.85883417551</v>
      </c>
      <c r="H37" s="491">
        <f t="shared" si="15"/>
        <v>775476.85883417551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4798388.6951702982</v>
      </c>
      <c r="E38" s="522">
        <f>IF(+I14&lt;F37,I14,D38)</f>
        <v>223368.16</v>
      </c>
      <c r="F38" s="523">
        <f t="shared" si="13"/>
        <v>4575020.5351702981</v>
      </c>
      <c r="G38" s="524">
        <f t="shared" si="14"/>
        <v>750360.42781054229</v>
      </c>
      <c r="H38" s="491">
        <f t="shared" si="15"/>
        <v>750360.42781054229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4575020.5351702981</v>
      </c>
      <c r="E39" s="522">
        <f>IF(+I14&lt;F38,I14,D39)</f>
        <v>223368.16</v>
      </c>
      <c r="F39" s="523">
        <f t="shared" si="13"/>
        <v>4351652.3751702979</v>
      </c>
      <c r="G39" s="524">
        <f t="shared" si="14"/>
        <v>725243.99678690906</v>
      </c>
      <c r="H39" s="491">
        <f t="shared" si="15"/>
        <v>725243.99678690906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4351652.3751702979</v>
      </c>
      <c r="E40" s="522">
        <f>IF(+I14&lt;F39,I14,D40)</f>
        <v>223368.16</v>
      </c>
      <c r="F40" s="523">
        <f t="shared" si="13"/>
        <v>4128284.2151702978</v>
      </c>
      <c r="G40" s="524">
        <f t="shared" si="14"/>
        <v>700127.56576327584</v>
      </c>
      <c r="H40" s="491">
        <f t="shared" si="15"/>
        <v>700127.56576327584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4128284.2151702978</v>
      </c>
      <c r="E41" s="522">
        <f>IF(+I14&lt;F40,I14,D41)</f>
        <v>223368.16</v>
      </c>
      <c r="F41" s="523">
        <f t="shared" si="13"/>
        <v>3904916.0551702976</v>
      </c>
      <c r="G41" s="524">
        <f t="shared" si="14"/>
        <v>675011.13473964273</v>
      </c>
      <c r="H41" s="491">
        <f t="shared" si="15"/>
        <v>675011.13473964273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3904916.0551702976</v>
      </c>
      <c r="E42" s="522">
        <f>IF(+I14&lt;F41,I14,D42)</f>
        <v>223368.16</v>
      </c>
      <c r="F42" s="523">
        <f t="shared" si="13"/>
        <v>3681547.8951702975</v>
      </c>
      <c r="G42" s="524">
        <f t="shared" si="14"/>
        <v>649894.70371600951</v>
      </c>
      <c r="H42" s="491">
        <f t="shared" si="15"/>
        <v>649894.70371600951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3681547.8951702975</v>
      </c>
      <c r="E43" s="522">
        <f>IF(+I14&lt;F42,I14,D43)</f>
        <v>223368.16</v>
      </c>
      <c r="F43" s="523">
        <f t="shared" si="13"/>
        <v>3458179.7351702973</v>
      </c>
      <c r="G43" s="524">
        <f t="shared" si="14"/>
        <v>624778.27269237628</v>
      </c>
      <c r="H43" s="491">
        <f t="shared" si="15"/>
        <v>624778.27269237628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3458179.7351702973</v>
      </c>
      <c r="E44" s="522">
        <f>IF(+I14&lt;F43,I14,D44)</f>
        <v>223368.16</v>
      </c>
      <c r="F44" s="523">
        <f t="shared" si="13"/>
        <v>3234811.5751702972</v>
      </c>
      <c r="G44" s="524">
        <f t="shared" si="14"/>
        <v>599661.84166874306</v>
      </c>
      <c r="H44" s="491">
        <f t="shared" si="15"/>
        <v>599661.84166874306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3234811.5751702972</v>
      </c>
      <c r="E45" s="522">
        <f>IF(+I14&lt;F44,I14,D45)</f>
        <v>223368.16</v>
      </c>
      <c r="F45" s="523">
        <f t="shared" si="13"/>
        <v>3011443.415170297</v>
      </c>
      <c r="G45" s="524">
        <f t="shared" si="14"/>
        <v>574545.41064510995</v>
      </c>
      <c r="H45" s="491">
        <f t="shared" si="15"/>
        <v>574545.41064510995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3011443.415170297</v>
      </c>
      <c r="E46" s="522">
        <f>IF(+I14&lt;F45,I14,D46)</f>
        <v>223368.16</v>
      </c>
      <c r="F46" s="523">
        <f t="shared" si="13"/>
        <v>2788075.2551702969</v>
      </c>
      <c r="G46" s="524">
        <f t="shared" si="14"/>
        <v>549428.97962147673</v>
      </c>
      <c r="H46" s="491">
        <f t="shared" si="15"/>
        <v>549428.97962147673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2788075.2551702969</v>
      </c>
      <c r="E47" s="522">
        <f>IF(+I14&lt;F46,I14,D47)</f>
        <v>223368.16</v>
      </c>
      <c r="F47" s="523">
        <f t="shared" si="13"/>
        <v>2564707.0951702967</v>
      </c>
      <c r="G47" s="524">
        <f t="shared" si="14"/>
        <v>524312.5485978435</v>
      </c>
      <c r="H47" s="491">
        <f t="shared" si="15"/>
        <v>524312.5485978435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2564707.0951702967</v>
      </c>
      <c r="E48" s="522">
        <f>IF(+I14&lt;F47,I14,D48)</f>
        <v>223368.16</v>
      </c>
      <c r="F48" s="523">
        <f t="shared" si="13"/>
        <v>2341338.9351702966</v>
      </c>
      <c r="G48" s="524">
        <f t="shared" si="14"/>
        <v>499196.1175742104</v>
      </c>
      <c r="H48" s="491">
        <f t="shared" si="15"/>
        <v>499196.1175742104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2341338.9351702966</v>
      </c>
      <c r="E49" s="522">
        <f>IF(+I14&lt;F48,I14,D49)</f>
        <v>223368.16</v>
      </c>
      <c r="F49" s="523">
        <f t="shared" si="13"/>
        <v>2117970.7751702964</v>
      </c>
      <c r="G49" s="524">
        <f t="shared" si="14"/>
        <v>474079.68655057717</v>
      </c>
      <c r="H49" s="491">
        <f t="shared" si="15"/>
        <v>474079.68655057717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2117970.7751702964</v>
      </c>
      <c r="E50" s="522">
        <f>IF(+I14&lt;F49,I14,D50)</f>
        <v>223368.16</v>
      </c>
      <c r="F50" s="523">
        <f t="shared" si="13"/>
        <v>1894602.6151702965</v>
      </c>
      <c r="G50" s="524">
        <f t="shared" ref="G50:G72" si="16">+I$12*((D50+F50)/2)+E50</f>
        <v>448963.25552694395</v>
      </c>
      <c r="H50" s="491">
        <f t="shared" ref="H50:H72" si="17">+I$13*((D50+F50)/2)+E50</f>
        <v>448963.25552694395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1894602.6151702965</v>
      </c>
      <c r="E51" s="522">
        <f>IF(+I14&lt;F50,I14,D51)</f>
        <v>223368.16</v>
      </c>
      <c r="F51" s="523">
        <f t="shared" si="13"/>
        <v>1671234.4551702966</v>
      </c>
      <c r="G51" s="524">
        <f t="shared" si="16"/>
        <v>423846.82450331084</v>
      </c>
      <c r="H51" s="491">
        <f t="shared" si="17"/>
        <v>423846.82450331084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1671234.4551702966</v>
      </c>
      <c r="E52" s="522">
        <f>IF(+I14&lt;F51,I14,D52)</f>
        <v>223368.16</v>
      </c>
      <c r="F52" s="523">
        <f t="shared" si="13"/>
        <v>1447866.2951702967</v>
      </c>
      <c r="G52" s="524">
        <f t="shared" si="16"/>
        <v>398730.39347967762</v>
      </c>
      <c r="H52" s="491">
        <f t="shared" si="17"/>
        <v>398730.39347967762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1447866.2951702967</v>
      </c>
      <c r="E53" s="522">
        <f>IF(+I14&lt;F52,I14,D53)</f>
        <v>223368.16</v>
      </c>
      <c r="F53" s="523">
        <f t="shared" si="13"/>
        <v>1224498.1351702968</v>
      </c>
      <c r="G53" s="524">
        <f t="shared" si="16"/>
        <v>373613.96245604451</v>
      </c>
      <c r="H53" s="491">
        <f t="shared" si="17"/>
        <v>373613.96245604451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1224498.1351702968</v>
      </c>
      <c r="E54" s="522">
        <f>IF(+I14&lt;F53,I14,D54)</f>
        <v>223368.16</v>
      </c>
      <c r="F54" s="523">
        <f t="shared" si="13"/>
        <v>1001129.9751702967</v>
      </c>
      <c r="G54" s="524">
        <f t="shared" si="16"/>
        <v>348497.53143241128</v>
      </c>
      <c r="H54" s="491">
        <f t="shared" si="17"/>
        <v>348497.53143241128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1001129.9751702967</v>
      </c>
      <c r="E55" s="522">
        <f>IF(+I14&lt;F54,I14,D55)</f>
        <v>223368.16</v>
      </c>
      <c r="F55" s="523">
        <f t="shared" si="13"/>
        <v>777761.8151702967</v>
      </c>
      <c r="G55" s="524">
        <f t="shared" si="16"/>
        <v>323381.10040877818</v>
      </c>
      <c r="H55" s="491">
        <f t="shared" si="17"/>
        <v>323381.10040877818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777761.8151702967</v>
      </c>
      <c r="E56" s="522">
        <f>IF(+I14&lt;F55,I14,D56)</f>
        <v>223368.16</v>
      </c>
      <c r="F56" s="523">
        <f t="shared" si="13"/>
        <v>554393.65517029667</v>
      </c>
      <c r="G56" s="524">
        <f t="shared" si="16"/>
        <v>298264.66938514495</v>
      </c>
      <c r="H56" s="491">
        <f t="shared" si="17"/>
        <v>298264.66938514495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554393.65517029667</v>
      </c>
      <c r="E57" s="522">
        <f>IF(+I14&lt;F56,I14,D57)</f>
        <v>223368.16</v>
      </c>
      <c r="F57" s="523">
        <f t="shared" si="13"/>
        <v>331025.49517029664</v>
      </c>
      <c r="G57" s="524">
        <f t="shared" si="16"/>
        <v>273148.23836151179</v>
      </c>
      <c r="H57" s="491">
        <f t="shared" si="17"/>
        <v>273148.23836151179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331025.49517029664</v>
      </c>
      <c r="E58" s="522">
        <f>IF(+I14&lt;F57,I14,D58)</f>
        <v>223368.16</v>
      </c>
      <c r="F58" s="523">
        <f t="shared" si="13"/>
        <v>107657.33517029663</v>
      </c>
      <c r="G58" s="524">
        <f t="shared" si="16"/>
        <v>248031.80733787862</v>
      </c>
      <c r="H58" s="491">
        <f t="shared" si="17"/>
        <v>248031.80733787862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107657.33517029663</v>
      </c>
      <c r="E59" s="522">
        <f>IF(+I14&lt;F58,I14,D59)</f>
        <v>107657.33517029663</v>
      </c>
      <c r="F59" s="523">
        <f t="shared" si="13"/>
        <v>0</v>
      </c>
      <c r="G59" s="524">
        <f t="shared" si="16"/>
        <v>113710.05108332763</v>
      </c>
      <c r="H59" s="491">
        <f t="shared" si="17"/>
        <v>113710.05108332763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6"/>
        <v>0</v>
      </c>
      <c r="H60" s="491">
        <f t="shared" si="17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9381462.7200000025</v>
      </c>
      <c r="F73" s="375"/>
      <c r="G73" s="375">
        <f>SUM(G17:G72)</f>
        <v>32464915.778598864</v>
      </c>
      <c r="H73" s="375">
        <f>SUM(H17:H72)</f>
        <v>32464915.778598864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1210467.8508998295</v>
      </c>
      <c r="N87" s="546">
        <f>IF(J92&lt;D11,0,VLOOKUP(J92,C17:O72,11))</f>
        <v>1210467.8508998295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1174109.9835508543</v>
      </c>
      <c r="N88" s="550">
        <f>IF(J92&lt;D11,0,VLOOKUP(J92,C99:P154,7))</f>
        <v>1174109.9835508543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-36357.867348975269</v>
      </c>
      <c r="N89" s="555">
        <f>+N88-N87</f>
        <v>-36357.867348975269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9381462.7200000007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213215.06181818183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8">+I99-H99</f>
        <v>0</v>
      </c>
      <c r="K99" s="514"/>
      <c r="L99" s="512">
        <f t="shared" ref="L99:L104" si="19">+H99</f>
        <v>731238.56219016481</v>
      </c>
      <c r="M99" s="513">
        <f t="shared" ref="M99:M130" si="20">IF(L99&lt;&gt;0,+H99-L99,0)</f>
        <v>0</v>
      </c>
      <c r="N99" s="512">
        <f t="shared" ref="N99:N104" si="21">+I99</f>
        <v>731238.56219016481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8"/>
        <v>0</v>
      </c>
      <c r="K100" s="514"/>
      <c r="L100" s="655">
        <f t="shared" si="19"/>
        <v>1331725.0793304511</v>
      </c>
      <c r="M100" s="514">
        <f t="shared" si="20"/>
        <v>0</v>
      </c>
      <c r="N100" s="655">
        <f t="shared" si="21"/>
        <v>1331725.0793304511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8"/>
        <v>0</v>
      </c>
      <c r="K101" s="514"/>
      <c r="L101" s="655">
        <f t="shared" si="19"/>
        <v>1163360.3325167969</v>
      </c>
      <c r="M101" s="514">
        <f t="shared" ref="M101" si="25">IF(L101&lt;&gt;0,+H101-L101,0)</f>
        <v>0</v>
      </c>
      <c r="N101" s="655">
        <f t="shared" si="21"/>
        <v>1163360.3325167969</v>
      </c>
      <c r="O101" s="514">
        <f t="shared" ref="O101" si="26">IF(N101&lt;&gt;0,+I101-N101,0)</f>
        <v>0</v>
      </c>
      <c r="P101" s="514">
        <f t="shared" si="23"/>
        <v>0</v>
      </c>
    </row>
    <row r="102" spans="1:16" ht="12.5">
      <c r="B102" s="195" t="str">
        <f t="shared" si="24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8"/>
        <v>0</v>
      </c>
      <c r="K102" s="514"/>
      <c r="L102" s="655">
        <f t="shared" si="19"/>
        <v>1147315.8547577483</v>
      </c>
      <c r="M102" s="514">
        <f t="shared" ref="M102" si="27">IF(L102&lt;&gt;0,+H102-L102,0)</f>
        <v>0</v>
      </c>
      <c r="N102" s="655">
        <f t="shared" si="21"/>
        <v>1147315.8547577483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18"/>
        <v>0</v>
      </c>
      <c r="K103" s="514"/>
      <c r="L103" s="655">
        <f t="shared" si="19"/>
        <v>1133390.3688526335</v>
      </c>
      <c r="M103" s="514">
        <f t="shared" ref="M103" si="28">IF(L103&lt;&gt;0,+H103-L103,0)</f>
        <v>0</v>
      </c>
      <c r="N103" s="655">
        <f t="shared" si="21"/>
        <v>1133390.3688526335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2021</v>
      </c>
      <c r="D104" s="629">
        <v>8347828.6162790703</v>
      </c>
      <c r="E104" s="630">
        <v>228816.17073170733</v>
      </c>
      <c r="F104" s="631">
        <v>8119012.4455473628</v>
      </c>
      <c r="G104" s="631">
        <v>8233420.530913217</v>
      </c>
      <c r="H104" s="633">
        <v>1163426.5326920082</v>
      </c>
      <c r="I104" s="634">
        <v>1163426.5326920082</v>
      </c>
      <c r="J104" s="514">
        <f t="shared" si="18"/>
        <v>0</v>
      </c>
      <c r="K104" s="514"/>
      <c r="L104" s="655">
        <f t="shared" si="19"/>
        <v>1163426.5326920082</v>
      </c>
      <c r="M104" s="514">
        <f t="shared" ref="M104" si="29">IF(L104&lt;&gt;0,+H104-L104,0)</f>
        <v>0</v>
      </c>
      <c r="N104" s="655">
        <f t="shared" si="21"/>
        <v>1163426.5326920082</v>
      </c>
      <c r="O104" s="514">
        <f t="shared" si="22"/>
        <v>0</v>
      </c>
      <c r="P104" s="514">
        <f t="shared" si="23"/>
        <v>0</v>
      </c>
    </row>
    <row r="105" spans="1:16" ht="12.5">
      <c r="B105" s="195" t="str">
        <f t="shared" si="24"/>
        <v/>
      </c>
      <c r="C105" s="507">
        <f>IF(D93="","-",+C104+1)</f>
        <v>2022</v>
      </c>
      <c r="D105" s="629">
        <v>8119012.4455473628</v>
      </c>
      <c r="E105" s="630">
        <v>223368.16666666666</v>
      </c>
      <c r="F105" s="631">
        <v>7895644.2788806958</v>
      </c>
      <c r="G105" s="631">
        <v>8007328.3622140288</v>
      </c>
      <c r="H105" s="633">
        <v>1163891.6846246484</v>
      </c>
      <c r="I105" s="634">
        <v>1163891.6846246484</v>
      </c>
      <c r="J105" s="514">
        <f t="shared" si="18"/>
        <v>0</v>
      </c>
      <c r="K105" s="514"/>
      <c r="L105" s="655">
        <f t="shared" ref="L105" si="30">+H105</f>
        <v>1163891.6846246484</v>
      </c>
      <c r="M105" s="514">
        <f t="shared" ref="M105" si="31">IF(L105&lt;&gt;0,+H105-L105,0)</f>
        <v>0</v>
      </c>
      <c r="N105" s="655">
        <f t="shared" ref="N105" si="32">+I105</f>
        <v>1163891.6846246484</v>
      </c>
      <c r="O105" s="514">
        <f t="shared" ref="O105" si="33">IF(N105&lt;&gt;0,+I105-N105,0)</f>
        <v>0</v>
      </c>
      <c r="P105" s="514">
        <f t="shared" ref="P105" si="34">+O105-M105</f>
        <v>0</v>
      </c>
    </row>
    <row r="106" spans="1:16" ht="12.5">
      <c r="B106" s="195" t="str">
        <f t="shared" si="24"/>
        <v>IU</v>
      </c>
      <c r="C106" s="507">
        <f>IF(D93="","-",+C105+1)</f>
        <v>2023</v>
      </c>
      <c r="D106" s="374">
        <f>IF(F105+SUM(E$99:E105)=D$92,F105,D$92-SUM(E$99:E105))</f>
        <v>7895643.9988806965</v>
      </c>
      <c r="E106" s="522">
        <f>IF(+J96&lt;F105,J96,D106)</f>
        <v>213215.06181818183</v>
      </c>
      <c r="F106" s="523">
        <f t="shared" ref="F106:F130" si="35">+D106-E106</f>
        <v>7682428.9370625149</v>
      </c>
      <c r="G106" s="523">
        <f t="shared" ref="G106:G130" si="36">+(F106+D106)/2</f>
        <v>7789036.4679716062</v>
      </c>
      <c r="H106" s="526">
        <f t="shared" ref="H106:H154" si="37">+J$94*G106+E106</f>
        <v>1174109.9835508543</v>
      </c>
      <c r="I106" s="577">
        <f t="shared" ref="I106:I154" si="38">+J$95*G106+E106</f>
        <v>1174109.9835508543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2024</v>
      </c>
      <c r="D107" s="374">
        <f>IF(F106+SUM(E$99:E106)=D$92,F106,D$92-SUM(E$99:E106))</f>
        <v>7682428.9370625149</v>
      </c>
      <c r="E107" s="522">
        <f>IF(+J96&lt;F106,J96,D107)</f>
        <v>213215.06181818183</v>
      </c>
      <c r="F107" s="523">
        <f t="shared" si="35"/>
        <v>7469213.8752443334</v>
      </c>
      <c r="G107" s="523">
        <f t="shared" si="36"/>
        <v>7575821.4061534237</v>
      </c>
      <c r="H107" s="526">
        <f t="shared" si="37"/>
        <v>1147806.6954637512</v>
      </c>
      <c r="I107" s="577">
        <f t="shared" si="38"/>
        <v>1147806.6954637512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2025</v>
      </c>
      <c r="D108" s="374">
        <f>IF(F107+SUM(E$99:E107)=D$92,F107,D$92-SUM(E$99:E107))</f>
        <v>7469213.8752443334</v>
      </c>
      <c r="E108" s="522">
        <f>IF(+J96&lt;F107,J96,D108)</f>
        <v>213215.06181818183</v>
      </c>
      <c r="F108" s="523">
        <f t="shared" si="35"/>
        <v>7255998.8134261519</v>
      </c>
      <c r="G108" s="523">
        <f t="shared" si="36"/>
        <v>7362606.3443352431</v>
      </c>
      <c r="H108" s="526">
        <f t="shared" si="37"/>
        <v>1121503.4073766482</v>
      </c>
      <c r="I108" s="577">
        <f t="shared" si="38"/>
        <v>1121503.4073766482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2026</v>
      </c>
      <c r="D109" s="374">
        <f>IF(F108+SUM(E$99:E108)=D$92,F108,D$92-SUM(E$99:E108))</f>
        <v>7255998.8134261519</v>
      </c>
      <c r="E109" s="522">
        <f>IF(+J96&lt;F108,J96,D109)</f>
        <v>213215.06181818183</v>
      </c>
      <c r="F109" s="523">
        <f t="shared" si="35"/>
        <v>7042783.7516079703</v>
      </c>
      <c r="G109" s="523">
        <f t="shared" si="36"/>
        <v>7149391.2825170606</v>
      </c>
      <c r="H109" s="526">
        <f t="shared" si="37"/>
        <v>1095200.1192895451</v>
      </c>
      <c r="I109" s="577">
        <f t="shared" si="38"/>
        <v>1095200.1192895451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2027</v>
      </c>
      <c r="D110" s="374">
        <f>IF(F109+SUM(E$99:E109)=D$92,F109,D$92-SUM(E$99:E109))</f>
        <v>7042783.7516079703</v>
      </c>
      <c r="E110" s="522">
        <f>IF(+J96&lt;F109,J96,D110)</f>
        <v>213215.06181818183</v>
      </c>
      <c r="F110" s="523">
        <f t="shared" si="35"/>
        <v>6829568.6897897888</v>
      </c>
      <c r="G110" s="523">
        <f t="shared" si="36"/>
        <v>6936176.22069888</v>
      </c>
      <c r="H110" s="526">
        <f t="shared" si="37"/>
        <v>1068896.8312024423</v>
      </c>
      <c r="I110" s="577">
        <f t="shared" si="38"/>
        <v>1068896.8312024423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2028</v>
      </c>
      <c r="D111" s="374">
        <f>IF(F110+SUM(E$99:E110)=D$92,F110,D$92-SUM(E$99:E110))</f>
        <v>6829568.6897897888</v>
      </c>
      <c r="E111" s="522">
        <f>IF(+J96&lt;F110,J96,D111)</f>
        <v>213215.06181818183</v>
      </c>
      <c r="F111" s="523">
        <f t="shared" si="35"/>
        <v>6616353.6279716073</v>
      </c>
      <c r="G111" s="523">
        <f t="shared" si="36"/>
        <v>6722961.1588806976</v>
      </c>
      <c r="H111" s="526">
        <f t="shared" si="37"/>
        <v>1042593.543115339</v>
      </c>
      <c r="I111" s="577">
        <f t="shared" si="38"/>
        <v>1042593.543115339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2029</v>
      </c>
      <c r="D112" s="374">
        <f>IF(F111+SUM(E$99:E111)=D$92,F111,D$92-SUM(E$99:E111))</f>
        <v>6616353.6279716073</v>
      </c>
      <c r="E112" s="522">
        <f>IF(+J96&lt;F111,J96,D112)</f>
        <v>213215.06181818183</v>
      </c>
      <c r="F112" s="523">
        <f t="shared" si="35"/>
        <v>6403138.5661534257</v>
      </c>
      <c r="G112" s="523">
        <f t="shared" si="36"/>
        <v>6509746.097062517</v>
      </c>
      <c r="H112" s="526">
        <f t="shared" si="37"/>
        <v>1016290.2550282362</v>
      </c>
      <c r="I112" s="577">
        <f t="shared" si="38"/>
        <v>1016290.2550282362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2030</v>
      </c>
      <c r="D113" s="374">
        <f>IF(F112+SUM(E$99:E112)=D$92,F112,D$92-SUM(E$99:E112))</f>
        <v>6403138.5661534257</v>
      </c>
      <c r="E113" s="522">
        <f>IF(+J96&lt;F112,J96,D113)</f>
        <v>213215.06181818183</v>
      </c>
      <c r="F113" s="523">
        <f t="shared" si="35"/>
        <v>6189923.5043352442</v>
      </c>
      <c r="G113" s="523">
        <f t="shared" si="36"/>
        <v>6296531.0352443345</v>
      </c>
      <c r="H113" s="526">
        <f t="shared" si="37"/>
        <v>989986.96694113314</v>
      </c>
      <c r="I113" s="577">
        <f t="shared" si="38"/>
        <v>989986.96694113314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2031</v>
      </c>
      <c r="D114" s="374">
        <f>IF(F113+SUM(E$99:E113)=D$92,F113,D$92-SUM(E$99:E113))</f>
        <v>6189923.5043352442</v>
      </c>
      <c r="E114" s="522">
        <f>IF(+J96&lt;F113,J96,D114)</f>
        <v>213215.06181818183</v>
      </c>
      <c r="F114" s="523">
        <f t="shared" si="35"/>
        <v>5976708.4425170626</v>
      </c>
      <c r="G114" s="523">
        <f t="shared" si="36"/>
        <v>6083315.9734261539</v>
      </c>
      <c r="H114" s="526">
        <f t="shared" si="37"/>
        <v>963683.67885403009</v>
      </c>
      <c r="I114" s="577">
        <f t="shared" si="38"/>
        <v>963683.67885403009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2032</v>
      </c>
      <c r="D115" s="374">
        <f>IF(F114+SUM(E$99:E114)=D$92,F114,D$92-SUM(E$99:E114))</f>
        <v>5976708.4425170626</v>
      </c>
      <c r="E115" s="522">
        <f>IF(+J96&lt;F114,J96,D115)</f>
        <v>213215.06181818183</v>
      </c>
      <c r="F115" s="523">
        <f t="shared" si="35"/>
        <v>5763493.3806988811</v>
      </c>
      <c r="G115" s="523">
        <f t="shared" si="36"/>
        <v>5870100.9116079714</v>
      </c>
      <c r="H115" s="526">
        <f t="shared" si="37"/>
        <v>937380.39076692704</v>
      </c>
      <c r="I115" s="577">
        <f t="shared" si="38"/>
        <v>937380.39076692704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2033</v>
      </c>
      <c r="D116" s="374">
        <f>IF(F115+SUM(E$99:E115)=D$92,F115,D$92-SUM(E$99:E115))</f>
        <v>5763493.3806988811</v>
      </c>
      <c r="E116" s="522">
        <f>IF(+J96&lt;F115,J96,D116)</f>
        <v>213215.06181818183</v>
      </c>
      <c r="F116" s="523">
        <f t="shared" si="35"/>
        <v>5550278.3188806996</v>
      </c>
      <c r="G116" s="523">
        <f t="shared" si="36"/>
        <v>5656885.8497897908</v>
      </c>
      <c r="H116" s="526">
        <f t="shared" si="37"/>
        <v>911077.10267982422</v>
      </c>
      <c r="I116" s="577">
        <f t="shared" si="38"/>
        <v>911077.10267982422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>IU</v>
      </c>
      <c r="C117" s="507">
        <f>IF(D93="","-",+C116+1)</f>
        <v>2034</v>
      </c>
      <c r="D117" s="374">
        <f>IF(F116+SUM(E$99:E116)=D$92,F116,D$92-SUM(E$99:E116))</f>
        <v>5550278.3188806949</v>
      </c>
      <c r="E117" s="522">
        <f>IF(+J96&lt;F116,J96,D117)</f>
        <v>213215.06181818183</v>
      </c>
      <c r="F117" s="523">
        <f t="shared" si="35"/>
        <v>5337063.2570625134</v>
      </c>
      <c r="G117" s="523">
        <f t="shared" si="36"/>
        <v>5443670.7879716046</v>
      </c>
      <c r="H117" s="526">
        <f t="shared" si="37"/>
        <v>884773.81459272048</v>
      </c>
      <c r="I117" s="577">
        <f t="shared" si="38"/>
        <v>884773.81459272048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2035</v>
      </c>
      <c r="D118" s="374">
        <f>IF(F117+SUM(E$99:E117)=D$92,F117,D$92-SUM(E$99:E117))</f>
        <v>5337063.2570625134</v>
      </c>
      <c r="E118" s="522">
        <f>IF(+J96&lt;F117,J96,D118)</f>
        <v>213215.06181818183</v>
      </c>
      <c r="F118" s="523">
        <f t="shared" si="35"/>
        <v>5123848.1952443318</v>
      </c>
      <c r="G118" s="523">
        <f t="shared" si="36"/>
        <v>5230455.7261534221</v>
      </c>
      <c r="H118" s="526">
        <f t="shared" si="37"/>
        <v>858470.52650561742</v>
      </c>
      <c r="I118" s="577">
        <f t="shared" si="38"/>
        <v>858470.52650561742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2036</v>
      </c>
      <c r="D119" s="374">
        <f>IF(F118+SUM(E$99:E118)=D$92,F118,D$92-SUM(E$99:E118))</f>
        <v>5123848.1952443318</v>
      </c>
      <c r="E119" s="522">
        <f>IF(+J96&lt;F118,J96,D119)</f>
        <v>213215.06181818183</v>
      </c>
      <c r="F119" s="523">
        <f t="shared" si="35"/>
        <v>4910633.1334261503</v>
      </c>
      <c r="G119" s="523">
        <f t="shared" si="36"/>
        <v>5017240.6643352415</v>
      </c>
      <c r="H119" s="526">
        <f t="shared" si="37"/>
        <v>832167.23841851461</v>
      </c>
      <c r="I119" s="577">
        <f t="shared" si="38"/>
        <v>832167.23841851461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2037</v>
      </c>
      <c r="D120" s="374">
        <f>IF(F119+SUM(E$99:E119)=D$92,F119,D$92-SUM(E$99:E119))</f>
        <v>4910633.1334261503</v>
      </c>
      <c r="E120" s="522">
        <f>IF(+J96&lt;F119,J96,D120)</f>
        <v>213215.06181818183</v>
      </c>
      <c r="F120" s="523">
        <f t="shared" si="35"/>
        <v>4697418.0716079688</v>
      </c>
      <c r="G120" s="523">
        <f t="shared" si="36"/>
        <v>4804025.6025170591</v>
      </c>
      <c r="H120" s="526">
        <f t="shared" si="37"/>
        <v>805863.95033141132</v>
      </c>
      <c r="I120" s="577">
        <f t="shared" si="38"/>
        <v>805863.95033141132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2038</v>
      </c>
      <c r="D121" s="374">
        <f>IF(F120+SUM(E$99:E120)=D$92,F120,D$92-SUM(E$99:E120))</f>
        <v>4697418.0716079688</v>
      </c>
      <c r="E121" s="522">
        <f>IF(+J96&lt;F120,J96,D121)</f>
        <v>213215.06181818183</v>
      </c>
      <c r="F121" s="523">
        <f t="shared" si="35"/>
        <v>4484203.0097897872</v>
      </c>
      <c r="G121" s="523">
        <f t="shared" si="36"/>
        <v>4590810.5406988785</v>
      </c>
      <c r="H121" s="526">
        <f t="shared" si="37"/>
        <v>779560.66224430851</v>
      </c>
      <c r="I121" s="577">
        <f t="shared" si="38"/>
        <v>779560.66224430851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2039</v>
      </c>
      <c r="D122" s="374">
        <f>IF(F121+SUM(E$99:E121)=D$92,F121,D$92-SUM(E$99:E121))</f>
        <v>4484203.0097897872</v>
      </c>
      <c r="E122" s="522">
        <f>IF(+J96&lt;F121,J96,D122)</f>
        <v>213215.06181818183</v>
      </c>
      <c r="F122" s="523">
        <f t="shared" si="35"/>
        <v>4270987.9479716057</v>
      </c>
      <c r="G122" s="523">
        <f t="shared" si="36"/>
        <v>4377595.478880696</v>
      </c>
      <c r="H122" s="526">
        <f t="shared" si="37"/>
        <v>753257.37415720546</v>
      </c>
      <c r="I122" s="577">
        <f t="shared" si="38"/>
        <v>753257.37415720546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2040</v>
      </c>
      <c r="D123" s="374">
        <f>IF(F122+SUM(E$99:E122)=D$92,F122,D$92-SUM(E$99:E122))</f>
        <v>4270987.9479716057</v>
      </c>
      <c r="E123" s="522">
        <f>IF(+J96&lt;F122,J96,D123)</f>
        <v>213215.06181818183</v>
      </c>
      <c r="F123" s="523">
        <f t="shared" si="35"/>
        <v>4057772.8861534237</v>
      </c>
      <c r="G123" s="523">
        <f t="shared" si="36"/>
        <v>4164380.4170625145</v>
      </c>
      <c r="H123" s="526">
        <f t="shared" si="37"/>
        <v>726954.08607010241</v>
      </c>
      <c r="I123" s="577">
        <f t="shared" si="38"/>
        <v>726954.08607010241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2041</v>
      </c>
      <c r="D124" s="374">
        <f>IF(F123+SUM(E$99:E123)=D$92,F123,D$92-SUM(E$99:E123))</f>
        <v>4057772.8861534237</v>
      </c>
      <c r="E124" s="522">
        <f>IF(+J96&lt;F123,J96,D124)</f>
        <v>213215.06181818183</v>
      </c>
      <c r="F124" s="523">
        <f t="shared" si="35"/>
        <v>3844557.8243352417</v>
      </c>
      <c r="G124" s="523">
        <f t="shared" si="36"/>
        <v>3951165.3552443329</v>
      </c>
      <c r="H124" s="526">
        <f t="shared" si="37"/>
        <v>700650.79798299936</v>
      </c>
      <c r="I124" s="577">
        <f t="shared" si="38"/>
        <v>700650.79798299936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2042</v>
      </c>
      <c r="D125" s="374">
        <f>IF(F124+SUM(E$99:E124)=D$92,F124,D$92-SUM(E$99:E124))</f>
        <v>3844557.8243352417</v>
      </c>
      <c r="E125" s="522">
        <f>IF(+J96&lt;F124,J96,D125)</f>
        <v>213215.06181818183</v>
      </c>
      <c r="F125" s="523">
        <f t="shared" si="35"/>
        <v>3631342.7625170597</v>
      </c>
      <c r="G125" s="523">
        <f t="shared" si="36"/>
        <v>3737950.2934261505</v>
      </c>
      <c r="H125" s="526">
        <f t="shared" si="37"/>
        <v>674347.50989589631</v>
      </c>
      <c r="I125" s="577">
        <f t="shared" si="38"/>
        <v>674347.50989589631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2043</v>
      </c>
      <c r="D126" s="374">
        <f>IF(F125+SUM(E$99:E125)=D$92,F125,D$92-SUM(E$99:E125))</f>
        <v>3631342.7625170597</v>
      </c>
      <c r="E126" s="522">
        <f>IF(+J96&lt;F125,J96,D126)</f>
        <v>213215.06181818183</v>
      </c>
      <c r="F126" s="523">
        <f t="shared" si="35"/>
        <v>3418127.7006988777</v>
      </c>
      <c r="G126" s="523">
        <f t="shared" si="36"/>
        <v>3524735.2316079689</v>
      </c>
      <c r="H126" s="526">
        <f t="shared" si="37"/>
        <v>648044.22180879326</v>
      </c>
      <c r="I126" s="577">
        <f t="shared" si="38"/>
        <v>648044.22180879326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2044</v>
      </c>
      <c r="D127" s="374">
        <f>IF(F126+SUM(E$99:E126)=D$92,F126,D$92-SUM(E$99:E126))</f>
        <v>3418127.7006988777</v>
      </c>
      <c r="E127" s="522">
        <f>IF(+J96&lt;F126,J96,D127)</f>
        <v>213215.06181818183</v>
      </c>
      <c r="F127" s="523">
        <f t="shared" si="35"/>
        <v>3204912.6388806957</v>
      </c>
      <c r="G127" s="523">
        <f t="shared" si="36"/>
        <v>3311520.1697897865</v>
      </c>
      <c r="H127" s="526">
        <f t="shared" si="37"/>
        <v>621740.93372169021</v>
      </c>
      <c r="I127" s="577">
        <f t="shared" si="38"/>
        <v>621740.93372169021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2045</v>
      </c>
      <c r="D128" s="374">
        <f>IF(F127+SUM(E$99:E127)=D$92,F127,D$92-SUM(E$99:E127))</f>
        <v>3204912.6388806957</v>
      </c>
      <c r="E128" s="522">
        <f>IF(+J96&lt;F127,J96,D128)</f>
        <v>213215.06181818183</v>
      </c>
      <c r="F128" s="523">
        <f t="shared" si="35"/>
        <v>2991697.5770625137</v>
      </c>
      <c r="G128" s="523">
        <f t="shared" si="36"/>
        <v>3098305.1079716049</v>
      </c>
      <c r="H128" s="526">
        <f t="shared" si="37"/>
        <v>595437.64563458716</v>
      </c>
      <c r="I128" s="577">
        <f t="shared" si="38"/>
        <v>595437.64563458716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2046</v>
      </c>
      <c r="D129" s="374">
        <f>IF(F128+SUM(E$99:E128)=D$92,F128,D$92-SUM(E$99:E128))</f>
        <v>2991697.5770625137</v>
      </c>
      <c r="E129" s="522">
        <f>IF(+J96&lt;F128,J96,D129)</f>
        <v>213215.06181818183</v>
      </c>
      <c r="F129" s="523">
        <f t="shared" si="35"/>
        <v>2778482.5152443317</v>
      </c>
      <c r="G129" s="523">
        <f t="shared" si="36"/>
        <v>2885090.0461534224</v>
      </c>
      <c r="H129" s="526">
        <f t="shared" si="37"/>
        <v>569134.35754748399</v>
      </c>
      <c r="I129" s="577">
        <f t="shared" si="38"/>
        <v>569134.35754748399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2047</v>
      </c>
      <c r="D130" s="374">
        <f>IF(F129+SUM(E$99:E129)=D$92,F129,D$92-SUM(E$99:E129))</f>
        <v>2778482.5152443317</v>
      </c>
      <c r="E130" s="522">
        <f>IF(+J96&lt;F129,J96,D130)</f>
        <v>213215.06181818183</v>
      </c>
      <c r="F130" s="523">
        <f t="shared" si="35"/>
        <v>2565267.4534261497</v>
      </c>
      <c r="G130" s="523">
        <f t="shared" si="36"/>
        <v>2671874.9843352409</v>
      </c>
      <c r="H130" s="526">
        <f t="shared" si="37"/>
        <v>542831.06946038106</v>
      </c>
      <c r="I130" s="577">
        <f t="shared" si="38"/>
        <v>542831.06946038106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2048</v>
      </c>
      <c r="D131" s="374">
        <f>IF(F130+SUM(E$99:E130)=D$92,F130,D$92-SUM(E$99:E130))</f>
        <v>2565267.4534261497</v>
      </c>
      <c r="E131" s="522">
        <f>IF(+J96&lt;F130,J96,D131)</f>
        <v>213215.06181818183</v>
      </c>
      <c r="F131" s="523">
        <f t="shared" ref="F131:F154" si="39">+D131-E131</f>
        <v>2352052.3916079677</v>
      </c>
      <c r="G131" s="523">
        <f t="shared" ref="G131:G154" si="40">+(F131+D131)/2</f>
        <v>2458659.9225170584</v>
      </c>
      <c r="H131" s="526">
        <f t="shared" si="37"/>
        <v>516527.78137327783</v>
      </c>
      <c r="I131" s="577">
        <f t="shared" si="38"/>
        <v>516527.78137327783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24"/>
        <v/>
      </c>
      <c r="C132" s="507">
        <f>IF(D93="","-",+C131+1)</f>
        <v>2049</v>
      </c>
      <c r="D132" s="374">
        <f>IF(F131+SUM(E$99:E131)=D$92,F131,D$92-SUM(E$99:E131))</f>
        <v>2352052.3916079677</v>
      </c>
      <c r="E132" s="522">
        <f>IF(+J96&lt;F131,J96,D132)</f>
        <v>213215.06181818183</v>
      </c>
      <c r="F132" s="523">
        <f t="shared" si="39"/>
        <v>2138837.3297897857</v>
      </c>
      <c r="G132" s="523">
        <f t="shared" si="40"/>
        <v>2245444.8606988769</v>
      </c>
      <c r="H132" s="526">
        <f t="shared" si="37"/>
        <v>490224.49328617484</v>
      </c>
      <c r="I132" s="577">
        <f t="shared" si="38"/>
        <v>490224.49328617484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24"/>
        <v/>
      </c>
      <c r="C133" s="507">
        <f>IF(D93="","-",+C132+1)</f>
        <v>2050</v>
      </c>
      <c r="D133" s="374">
        <f>IF(F132+SUM(E$99:E132)=D$92,F132,D$92-SUM(E$99:E132))</f>
        <v>2138837.3297897857</v>
      </c>
      <c r="E133" s="522">
        <f>IF(+J96&lt;F132,J96,D133)</f>
        <v>213215.06181818183</v>
      </c>
      <c r="F133" s="523">
        <f t="shared" si="39"/>
        <v>1925622.2679716039</v>
      </c>
      <c r="G133" s="523">
        <f t="shared" si="40"/>
        <v>2032229.7988806949</v>
      </c>
      <c r="H133" s="526">
        <f t="shared" si="37"/>
        <v>463921.20519907179</v>
      </c>
      <c r="I133" s="577">
        <f t="shared" si="38"/>
        <v>463921.20519907179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24"/>
        <v/>
      </c>
      <c r="C134" s="507">
        <f>IF(D93="","-",+C133+1)</f>
        <v>2051</v>
      </c>
      <c r="D134" s="374">
        <f>IF(F133+SUM(E$99:E133)=D$92,F133,D$92-SUM(E$99:E133))</f>
        <v>1925622.2679716039</v>
      </c>
      <c r="E134" s="522">
        <f>IF(+J96&lt;F133,J96,D134)</f>
        <v>213215.06181818183</v>
      </c>
      <c r="F134" s="523">
        <f t="shared" si="39"/>
        <v>1712407.2061534221</v>
      </c>
      <c r="G134" s="523">
        <f t="shared" si="40"/>
        <v>1819014.7370625129</v>
      </c>
      <c r="H134" s="526">
        <f t="shared" si="37"/>
        <v>437617.91711196874</v>
      </c>
      <c r="I134" s="577">
        <f t="shared" si="38"/>
        <v>437617.91711196874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24"/>
        <v/>
      </c>
      <c r="C135" s="507">
        <f>IF(D93="","-",+C134+1)</f>
        <v>2052</v>
      </c>
      <c r="D135" s="374">
        <f>IF(F134+SUM(E$99:E134)=D$92,F134,D$92-SUM(E$99:E134))</f>
        <v>1712407.2061534221</v>
      </c>
      <c r="E135" s="522">
        <f>IF(+J96&lt;F134,J96,D135)</f>
        <v>213215.06181818183</v>
      </c>
      <c r="F135" s="523">
        <f t="shared" si="39"/>
        <v>1499192.1443352404</v>
      </c>
      <c r="G135" s="523">
        <f t="shared" si="40"/>
        <v>1605799.6752443314</v>
      </c>
      <c r="H135" s="526">
        <f t="shared" si="37"/>
        <v>411314.62902486569</v>
      </c>
      <c r="I135" s="577">
        <f t="shared" si="38"/>
        <v>411314.62902486569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24"/>
        <v/>
      </c>
      <c r="C136" s="507">
        <f>IF(D93="","-",+C135+1)</f>
        <v>2053</v>
      </c>
      <c r="D136" s="374">
        <f>IF(F135+SUM(E$99:E135)=D$92,F135,D$92-SUM(E$99:E135))</f>
        <v>1499192.1443352404</v>
      </c>
      <c r="E136" s="522">
        <f>IF(+J96&lt;F135,J96,D136)</f>
        <v>213215.06181818183</v>
      </c>
      <c r="F136" s="523">
        <f t="shared" si="39"/>
        <v>1285977.0825170586</v>
      </c>
      <c r="G136" s="523">
        <f t="shared" si="40"/>
        <v>1392584.6134261494</v>
      </c>
      <c r="H136" s="526">
        <f t="shared" si="37"/>
        <v>385011.34093776264</v>
      </c>
      <c r="I136" s="577">
        <f t="shared" si="38"/>
        <v>385011.34093776264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24"/>
        <v/>
      </c>
      <c r="C137" s="507">
        <f>IF(D93="","-",+C136+1)</f>
        <v>2054</v>
      </c>
      <c r="D137" s="374">
        <f>IF(F136+SUM(E$99:E136)=D$92,F136,D$92-SUM(E$99:E136))</f>
        <v>1285977.0825170586</v>
      </c>
      <c r="E137" s="522">
        <f>IF(+J96&lt;F136,J96,D137)</f>
        <v>213215.06181818183</v>
      </c>
      <c r="F137" s="523">
        <f t="shared" si="39"/>
        <v>1072762.0206988768</v>
      </c>
      <c r="G137" s="523">
        <f t="shared" si="40"/>
        <v>1179369.5516079678</v>
      </c>
      <c r="H137" s="526">
        <f t="shared" si="37"/>
        <v>358708.05285065959</v>
      </c>
      <c r="I137" s="577">
        <f t="shared" si="38"/>
        <v>358708.05285065959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24"/>
        <v/>
      </c>
      <c r="C138" s="507">
        <f>IF(D93="","-",+C137+1)</f>
        <v>2055</v>
      </c>
      <c r="D138" s="374">
        <f>IF(F137+SUM(E$99:E137)=D$92,F137,D$92-SUM(E$99:E137))</f>
        <v>1072762.0206988768</v>
      </c>
      <c r="E138" s="522">
        <f>IF(+J96&lt;F137,J96,D138)</f>
        <v>213215.06181818183</v>
      </c>
      <c r="F138" s="523">
        <f t="shared" si="39"/>
        <v>859546.95888069505</v>
      </c>
      <c r="G138" s="523">
        <f t="shared" si="40"/>
        <v>966154.48978978593</v>
      </c>
      <c r="H138" s="526">
        <f t="shared" si="37"/>
        <v>332404.76476355654</v>
      </c>
      <c r="I138" s="577">
        <f t="shared" si="38"/>
        <v>332404.76476355654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24"/>
        <v/>
      </c>
      <c r="C139" s="507">
        <f>IF(D93="","-",+C138+1)</f>
        <v>2056</v>
      </c>
      <c r="D139" s="374">
        <f>IF(F138+SUM(E$99:E138)=D$92,F138,D$92-SUM(E$99:E138))</f>
        <v>859546.95888069505</v>
      </c>
      <c r="E139" s="522">
        <f>IF(+J96&lt;F138,J96,D139)</f>
        <v>213215.06181818183</v>
      </c>
      <c r="F139" s="523">
        <f t="shared" si="39"/>
        <v>646331.89706251328</v>
      </c>
      <c r="G139" s="523">
        <f t="shared" si="40"/>
        <v>752939.42797160416</v>
      </c>
      <c r="H139" s="526">
        <f t="shared" si="37"/>
        <v>306101.47667645349</v>
      </c>
      <c r="I139" s="577">
        <f t="shared" si="38"/>
        <v>306101.47667645349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24"/>
        <v/>
      </c>
      <c r="C140" s="507">
        <f>IF(D93="","-",+C139+1)</f>
        <v>2057</v>
      </c>
      <c r="D140" s="374">
        <f>IF(F139+SUM(E$99:E139)=D$92,F139,D$92-SUM(E$99:E139))</f>
        <v>646331.89706251328</v>
      </c>
      <c r="E140" s="522">
        <f>IF(+J96&lt;F139,J96,D140)</f>
        <v>213215.06181818183</v>
      </c>
      <c r="F140" s="523">
        <f t="shared" si="39"/>
        <v>433116.83524433145</v>
      </c>
      <c r="G140" s="523">
        <f t="shared" si="40"/>
        <v>539724.36615342239</v>
      </c>
      <c r="H140" s="526">
        <f t="shared" si="37"/>
        <v>279798.18858935044</v>
      </c>
      <c r="I140" s="577">
        <f t="shared" si="38"/>
        <v>279798.18858935044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24"/>
        <v/>
      </c>
      <c r="C141" s="507">
        <f>IF(D93="","-",+C140+1)</f>
        <v>2058</v>
      </c>
      <c r="D141" s="374">
        <f>IF(F140+SUM(E$99:E140)=D$92,F140,D$92-SUM(E$99:E140))</f>
        <v>433116.83524433145</v>
      </c>
      <c r="E141" s="522">
        <f>IF(+J96&lt;F140,J96,D141)</f>
        <v>213215.06181818183</v>
      </c>
      <c r="F141" s="523">
        <f t="shared" si="39"/>
        <v>219901.77342614962</v>
      </c>
      <c r="G141" s="523">
        <f t="shared" si="40"/>
        <v>326509.30433524051</v>
      </c>
      <c r="H141" s="526">
        <f t="shared" si="37"/>
        <v>253494.90050224742</v>
      </c>
      <c r="I141" s="577">
        <f t="shared" si="38"/>
        <v>253494.90050224742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24"/>
        <v/>
      </c>
      <c r="C142" s="507">
        <f>IF(D93="","-",+C141+1)</f>
        <v>2059</v>
      </c>
      <c r="D142" s="374">
        <f>IF(F141+SUM(E$99:E141)=D$92,F141,D$92-SUM(E$99:E141))</f>
        <v>219901.77342614962</v>
      </c>
      <c r="E142" s="522">
        <f>IF(+J96&lt;F141,J96,D142)</f>
        <v>213215.06181818183</v>
      </c>
      <c r="F142" s="523">
        <f t="shared" si="39"/>
        <v>6686.7116079677944</v>
      </c>
      <c r="G142" s="523">
        <f t="shared" si="40"/>
        <v>113294.24251705871</v>
      </c>
      <c r="H142" s="526">
        <f t="shared" si="37"/>
        <v>227191.61241514437</v>
      </c>
      <c r="I142" s="577">
        <f t="shared" si="38"/>
        <v>227191.61241514437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24"/>
        <v/>
      </c>
      <c r="C143" s="507">
        <f>IF(D93="","-",+C142+1)</f>
        <v>2060</v>
      </c>
      <c r="D143" s="374">
        <f>IF(F142+SUM(E$99:E142)=D$92,F142,D$92-SUM(E$99:E142))</f>
        <v>6686.7116079677944</v>
      </c>
      <c r="E143" s="522">
        <f>IF(+J96&lt;F142,J96,D143)</f>
        <v>6686.7116079677944</v>
      </c>
      <c r="F143" s="523">
        <f t="shared" si="39"/>
        <v>0</v>
      </c>
      <c r="G143" s="523">
        <f t="shared" si="40"/>
        <v>3343.3558039838972</v>
      </c>
      <c r="H143" s="526">
        <f t="shared" si="37"/>
        <v>7099.1648846733024</v>
      </c>
      <c r="I143" s="577">
        <f t="shared" si="38"/>
        <v>7099.1648846733024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2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2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2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2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2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2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2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2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2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2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2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9381462.7199999988</v>
      </c>
      <c r="F155" s="375"/>
      <c r="G155" s="375"/>
      <c r="H155" s="375">
        <f>SUM(H99:H154)</f>
        <v>33765527.105220094</v>
      </c>
      <c r="I155" s="375">
        <f>SUM(I99:I154)</f>
        <v>33765527.105220094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201589.94885481661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201589.94885481661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362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1558180.6099999999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37099.53833333333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1320652.1431145503</v>
      </c>
      <c r="E24" s="630">
        <v>37099.53833333333</v>
      </c>
      <c r="F24" s="631">
        <v>1283552.6047812169</v>
      </c>
      <c r="G24" s="630">
        <v>201589.94885481661</v>
      </c>
      <c r="H24" s="639">
        <v>201589.94885481661</v>
      </c>
      <c r="I24" s="511">
        <f t="shared" si="0"/>
        <v>0</v>
      </c>
      <c r="J24" s="511"/>
      <c r="K24" s="518">
        <f t="shared" ref="K24" si="10">+G24</f>
        <v>201589.94885481661</v>
      </c>
      <c r="L24" s="519">
        <f t="shared" ref="L24" si="11">IF(K24&lt;&gt;0,+G24-K24,0)</f>
        <v>0</v>
      </c>
      <c r="M24" s="518">
        <f t="shared" ref="M24" si="12">+H24</f>
        <v>201589.94885481661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1283552.6047812169</v>
      </c>
      <c r="E25" s="522">
        <f>IF(+I14&lt;F24,I14,D25)</f>
        <v>37099.53833333333</v>
      </c>
      <c r="F25" s="523">
        <f t="shared" ref="F25:F72" si="13">+D25-E25</f>
        <v>1246453.0664478836</v>
      </c>
      <c r="G25" s="524">
        <f t="shared" ref="G25:G49" si="14">+I$12*((D25+F25)/2)+E25</f>
        <v>179341.63973853464</v>
      </c>
      <c r="H25" s="491">
        <f t="shared" ref="H25:H49" si="15">+I$13*((D25+F25)/2)+E25</f>
        <v>179341.63973853464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1246453.0664478836</v>
      </c>
      <c r="E26" s="522">
        <f>IF(+I14&lt;F25,I14,D26)</f>
        <v>37099.53833333333</v>
      </c>
      <c r="F26" s="523">
        <f t="shared" si="13"/>
        <v>1209353.5281145503</v>
      </c>
      <c r="G26" s="524">
        <f t="shared" si="14"/>
        <v>175170.01565586409</v>
      </c>
      <c r="H26" s="491">
        <f t="shared" si="15"/>
        <v>175170.01565586409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1209353.5281145503</v>
      </c>
      <c r="E27" s="522">
        <f>IF(+I14&lt;F26,I14,D27)</f>
        <v>37099.53833333333</v>
      </c>
      <c r="F27" s="523">
        <f t="shared" si="13"/>
        <v>1172253.989781217</v>
      </c>
      <c r="G27" s="524">
        <f t="shared" si="14"/>
        <v>170998.3915731936</v>
      </c>
      <c r="H27" s="491">
        <f t="shared" si="15"/>
        <v>170998.3915731936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1172253.989781217</v>
      </c>
      <c r="E28" s="522">
        <f>IF(+I14&lt;F27,I14,D28)</f>
        <v>37099.53833333333</v>
      </c>
      <c r="F28" s="523">
        <f t="shared" si="13"/>
        <v>1135154.4514478836</v>
      </c>
      <c r="G28" s="524">
        <f t="shared" si="14"/>
        <v>166826.76749052305</v>
      </c>
      <c r="H28" s="491">
        <f t="shared" si="15"/>
        <v>166826.76749052305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1135154.4514478836</v>
      </c>
      <c r="E29" s="522">
        <f>IF(+I14&lt;F28,I14,D29)</f>
        <v>37099.53833333333</v>
      </c>
      <c r="F29" s="523">
        <f t="shared" si="13"/>
        <v>1098054.9131145503</v>
      </c>
      <c r="G29" s="524">
        <f t="shared" si="14"/>
        <v>162655.14340785256</v>
      </c>
      <c r="H29" s="491">
        <f t="shared" si="15"/>
        <v>162655.14340785256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1098054.9131145503</v>
      </c>
      <c r="E30" s="522">
        <f>IF(+I14&lt;F29,I14,D30)</f>
        <v>37099.53833333333</v>
      </c>
      <c r="F30" s="523">
        <f t="shared" si="13"/>
        <v>1060955.374781217</v>
      </c>
      <c r="G30" s="524">
        <f t="shared" si="14"/>
        <v>158483.51932518202</v>
      </c>
      <c r="H30" s="491">
        <f t="shared" si="15"/>
        <v>158483.51932518202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1060955.374781217</v>
      </c>
      <c r="E31" s="522">
        <f>IF(+I14&lt;F30,I14,D31)</f>
        <v>37099.53833333333</v>
      </c>
      <c r="F31" s="523">
        <f t="shared" si="13"/>
        <v>1023855.8364478836</v>
      </c>
      <c r="G31" s="524">
        <f t="shared" si="14"/>
        <v>154311.89524251153</v>
      </c>
      <c r="H31" s="491">
        <f t="shared" si="15"/>
        <v>154311.89524251153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1023855.8364478836</v>
      </c>
      <c r="E32" s="522">
        <f>IF(+I14&lt;F31,I14,D32)</f>
        <v>37099.53833333333</v>
      </c>
      <c r="F32" s="523">
        <f t="shared" si="13"/>
        <v>986756.2981145503</v>
      </c>
      <c r="G32" s="524">
        <f t="shared" si="14"/>
        <v>150140.27115984098</v>
      </c>
      <c r="H32" s="491">
        <f t="shared" si="15"/>
        <v>150140.27115984098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986756.2981145503</v>
      </c>
      <c r="E33" s="522">
        <f>IF(+I14&lt;F32,I14,D33)</f>
        <v>37099.53833333333</v>
      </c>
      <c r="F33" s="523">
        <f t="shared" si="13"/>
        <v>949656.75978121697</v>
      </c>
      <c r="G33" s="524">
        <f t="shared" si="14"/>
        <v>145968.64707717049</v>
      </c>
      <c r="H33" s="491">
        <f t="shared" si="15"/>
        <v>145968.64707717049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949656.75978121697</v>
      </c>
      <c r="E34" s="522">
        <f>IF(+I14&lt;F33,I14,D34)</f>
        <v>37099.53833333333</v>
      </c>
      <c r="F34" s="523">
        <f t="shared" si="13"/>
        <v>912557.22144788364</v>
      </c>
      <c r="G34" s="524">
        <f t="shared" si="14"/>
        <v>141797.02299449994</v>
      </c>
      <c r="H34" s="491">
        <f t="shared" si="15"/>
        <v>141797.02299449994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912557.22144788364</v>
      </c>
      <c r="E35" s="522">
        <f>IF(+I14&lt;F34,I14,D35)</f>
        <v>37099.53833333333</v>
      </c>
      <c r="F35" s="523">
        <f t="shared" si="13"/>
        <v>875457.68311455031</v>
      </c>
      <c r="G35" s="524">
        <f t="shared" si="14"/>
        <v>137625.39891182946</v>
      </c>
      <c r="H35" s="491">
        <f t="shared" si="15"/>
        <v>137625.39891182946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875457.68311455031</v>
      </c>
      <c r="E36" s="522">
        <f>IF(+I14&lt;F35,I14,D36)</f>
        <v>37099.53833333333</v>
      </c>
      <c r="F36" s="523">
        <f t="shared" si="13"/>
        <v>838358.14478121698</v>
      </c>
      <c r="G36" s="524">
        <f t="shared" si="14"/>
        <v>133453.77482915891</v>
      </c>
      <c r="H36" s="491">
        <f t="shared" si="15"/>
        <v>133453.77482915891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838358.14478121698</v>
      </c>
      <c r="E37" s="522">
        <f>IF(+I14&lt;F36,I14,D37)</f>
        <v>37099.53833333333</v>
      </c>
      <c r="F37" s="523">
        <f t="shared" si="13"/>
        <v>801258.60644788365</v>
      </c>
      <c r="G37" s="524">
        <f t="shared" si="14"/>
        <v>129282.15074648841</v>
      </c>
      <c r="H37" s="491">
        <f t="shared" si="15"/>
        <v>129282.15074648841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801258.60644788365</v>
      </c>
      <c r="E38" s="522">
        <f>IF(+I14&lt;F37,I14,D38)</f>
        <v>37099.53833333333</v>
      </c>
      <c r="F38" s="523">
        <f t="shared" si="13"/>
        <v>764159.06811455032</v>
      </c>
      <c r="G38" s="524">
        <f t="shared" si="14"/>
        <v>125110.52666381789</v>
      </c>
      <c r="H38" s="491">
        <f t="shared" si="15"/>
        <v>125110.52666381789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764159.06811455032</v>
      </c>
      <c r="E39" s="522">
        <f>IF(+I14&lt;F38,I14,D39)</f>
        <v>37099.53833333333</v>
      </c>
      <c r="F39" s="523">
        <f t="shared" si="13"/>
        <v>727059.52978121699</v>
      </c>
      <c r="G39" s="524">
        <f t="shared" si="14"/>
        <v>120938.90258114737</v>
      </c>
      <c r="H39" s="491">
        <f t="shared" si="15"/>
        <v>120938.90258114737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727059.52978121699</v>
      </c>
      <c r="E40" s="522">
        <f>IF(+I14&lt;F39,I14,D40)</f>
        <v>37099.53833333333</v>
      </c>
      <c r="F40" s="523">
        <f t="shared" si="13"/>
        <v>689959.99144788366</v>
      </c>
      <c r="G40" s="524">
        <f t="shared" si="14"/>
        <v>116767.27849847685</v>
      </c>
      <c r="H40" s="491">
        <f t="shared" si="15"/>
        <v>116767.27849847685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689959.99144788366</v>
      </c>
      <c r="E41" s="522">
        <f>IF(+I14&lt;F40,I14,D41)</f>
        <v>37099.53833333333</v>
      </c>
      <c r="F41" s="523">
        <f t="shared" si="13"/>
        <v>652860.45311455033</v>
      </c>
      <c r="G41" s="524">
        <f t="shared" si="14"/>
        <v>112595.65441580633</v>
      </c>
      <c r="H41" s="491">
        <f t="shared" si="15"/>
        <v>112595.65441580633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652860.45311455033</v>
      </c>
      <c r="E42" s="522">
        <f>IF(+I14&lt;F41,I14,D42)</f>
        <v>37099.53833333333</v>
      </c>
      <c r="F42" s="523">
        <f t="shared" si="13"/>
        <v>615760.914781217</v>
      </c>
      <c r="G42" s="524">
        <f t="shared" si="14"/>
        <v>108424.03033313582</v>
      </c>
      <c r="H42" s="491">
        <f t="shared" si="15"/>
        <v>108424.03033313582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615760.914781217</v>
      </c>
      <c r="E43" s="522">
        <f>IF(+I14&lt;F42,I14,D43)</f>
        <v>37099.53833333333</v>
      </c>
      <c r="F43" s="523">
        <f t="shared" si="13"/>
        <v>578661.37644788367</v>
      </c>
      <c r="G43" s="524">
        <f t="shared" si="14"/>
        <v>104252.4062504653</v>
      </c>
      <c r="H43" s="491">
        <f t="shared" si="15"/>
        <v>104252.4062504653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578661.37644788367</v>
      </c>
      <c r="E44" s="522">
        <f>IF(+I14&lt;F43,I14,D44)</f>
        <v>37099.53833333333</v>
      </c>
      <c r="F44" s="523">
        <f t="shared" si="13"/>
        <v>541561.83811455034</v>
      </c>
      <c r="G44" s="524">
        <f t="shared" si="14"/>
        <v>100080.78216779479</v>
      </c>
      <c r="H44" s="491">
        <f t="shared" si="15"/>
        <v>100080.78216779479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541561.83811455034</v>
      </c>
      <c r="E45" s="522">
        <f>IF(+I14&lt;F44,I14,D45)</f>
        <v>37099.53833333333</v>
      </c>
      <c r="F45" s="523">
        <f t="shared" si="13"/>
        <v>504462.29978121701</v>
      </c>
      <c r="G45" s="524">
        <f t="shared" si="14"/>
        <v>95909.158085124276</v>
      </c>
      <c r="H45" s="491">
        <f t="shared" si="15"/>
        <v>95909.158085124276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504462.29978121701</v>
      </c>
      <c r="E46" s="522">
        <f>IF(+I14&lt;F45,I14,D46)</f>
        <v>37099.53833333333</v>
      </c>
      <c r="F46" s="523">
        <f t="shared" si="13"/>
        <v>467362.76144788368</v>
      </c>
      <c r="G46" s="524">
        <f t="shared" si="14"/>
        <v>91737.534002453758</v>
      </c>
      <c r="H46" s="491">
        <f t="shared" si="15"/>
        <v>91737.534002453758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467362.76144788368</v>
      </c>
      <c r="E47" s="522">
        <f>IF(+I14&lt;F46,I14,D47)</f>
        <v>37099.53833333333</v>
      </c>
      <c r="F47" s="523">
        <f t="shared" si="13"/>
        <v>430263.22311455035</v>
      </c>
      <c r="G47" s="524">
        <f t="shared" si="14"/>
        <v>87565.90991978324</v>
      </c>
      <c r="H47" s="491">
        <f t="shared" si="15"/>
        <v>87565.90991978324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430263.22311455035</v>
      </c>
      <c r="E48" s="522">
        <f>IF(+I14&lt;F47,I14,D48)</f>
        <v>37099.53833333333</v>
      </c>
      <c r="F48" s="523">
        <f t="shared" si="13"/>
        <v>393163.68478121702</v>
      </c>
      <c r="G48" s="524">
        <f t="shared" si="14"/>
        <v>83394.285837112722</v>
      </c>
      <c r="H48" s="491">
        <f t="shared" si="15"/>
        <v>83394.285837112722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393163.68478121702</v>
      </c>
      <c r="E49" s="522">
        <f>IF(+I14&lt;F48,I14,D49)</f>
        <v>37099.53833333333</v>
      </c>
      <c r="F49" s="523">
        <f t="shared" si="13"/>
        <v>356064.14644788369</v>
      </c>
      <c r="G49" s="524">
        <f t="shared" si="14"/>
        <v>79222.661754442204</v>
      </c>
      <c r="H49" s="491">
        <f t="shared" si="15"/>
        <v>79222.661754442204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356064.14644788369</v>
      </c>
      <c r="E50" s="522">
        <f>IF(+I14&lt;F49,I14,D50)</f>
        <v>37099.53833333333</v>
      </c>
      <c r="F50" s="523">
        <f t="shared" si="13"/>
        <v>318964.60811455036</v>
      </c>
      <c r="G50" s="524">
        <f t="shared" ref="G50:G72" si="16">+I$12*((D50+F50)/2)+E50</f>
        <v>75051.037671771686</v>
      </c>
      <c r="H50" s="491">
        <f t="shared" ref="H50:H72" si="17">+I$13*((D50+F50)/2)+E50</f>
        <v>75051.037671771686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318964.60811455036</v>
      </c>
      <c r="E51" s="522">
        <f>IF(+I14&lt;F50,I14,D51)</f>
        <v>37099.53833333333</v>
      </c>
      <c r="F51" s="523">
        <f t="shared" si="13"/>
        <v>281865.06978121703</v>
      </c>
      <c r="G51" s="524">
        <f t="shared" si="16"/>
        <v>70879.413589101168</v>
      </c>
      <c r="H51" s="491">
        <f t="shared" si="17"/>
        <v>70879.413589101168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281865.06978121703</v>
      </c>
      <c r="E52" s="522">
        <f>IF(+I14&lt;F51,I14,D52)</f>
        <v>37099.53833333333</v>
      </c>
      <c r="F52" s="523">
        <f t="shared" si="13"/>
        <v>244765.5314478837</v>
      </c>
      <c r="G52" s="524">
        <f t="shared" si="16"/>
        <v>66707.78950643065</v>
      </c>
      <c r="H52" s="491">
        <f t="shared" si="17"/>
        <v>66707.78950643065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244765.5314478837</v>
      </c>
      <c r="E53" s="522">
        <f>IF(+I14&lt;F52,I14,D53)</f>
        <v>37099.53833333333</v>
      </c>
      <c r="F53" s="523">
        <f t="shared" si="13"/>
        <v>207665.99311455037</v>
      </c>
      <c r="G53" s="524">
        <f t="shared" si="16"/>
        <v>62536.165423760125</v>
      </c>
      <c r="H53" s="491">
        <f t="shared" si="17"/>
        <v>62536.165423760125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207665.99311455037</v>
      </c>
      <c r="E54" s="522">
        <f>IF(+I14&lt;F53,I14,D54)</f>
        <v>37099.53833333333</v>
      </c>
      <c r="F54" s="523">
        <f t="shared" si="13"/>
        <v>170566.45478121703</v>
      </c>
      <c r="G54" s="524">
        <f t="shared" si="16"/>
        <v>58364.541341089607</v>
      </c>
      <c r="H54" s="491">
        <f t="shared" si="17"/>
        <v>58364.541341089607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170566.45478121703</v>
      </c>
      <c r="E55" s="522">
        <f>IF(+I14&lt;F54,I14,D55)</f>
        <v>37099.53833333333</v>
      </c>
      <c r="F55" s="523">
        <f t="shared" si="13"/>
        <v>133466.9164478837</v>
      </c>
      <c r="G55" s="524">
        <f t="shared" si="16"/>
        <v>54192.917258419089</v>
      </c>
      <c r="H55" s="491">
        <f t="shared" si="17"/>
        <v>54192.917258419089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133466.9164478837</v>
      </c>
      <c r="E56" s="522">
        <f>IF(+I14&lt;F55,I14,D56)</f>
        <v>37099.53833333333</v>
      </c>
      <c r="F56" s="523">
        <f t="shared" si="13"/>
        <v>96367.378114550374</v>
      </c>
      <c r="G56" s="524">
        <f t="shared" si="16"/>
        <v>50021.293175748571</v>
      </c>
      <c r="H56" s="491">
        <f t="shared" si="17"/>
        <v>50021.293175748571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96367.378114550374</v>
      </c>
      <c r="E57" s="522">
        <f>IF(+I14&lt;F56,I14,D57)</f>
        <v>37099.53833333333</v>
      </c>
      <c r="F57" s="523">
        <f t="shared" si="13"/>
        <v>59267.839781217044</v>
      </c>
      <c r="G57" s="524">
        <f t="shared" si="16"/>
        <v>45849.669093078053</v>
      </c>
      <c r="H57" s="491">
        <f t="shared" si="17"/>
        <v>45849.669093078053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59267.839781217044</v>
      </c>
      <c r="E58" s="522">
        <f>IF(+I14&lt;F57,I14,D58)</f>
        <v>37099.53833333333</v>
      </c>
      <c r="F58" s="523">
        <f t="shared" si="13"/>
        <v>22168.301447883714</v>
      </c>
      <c r="G58" s="524">
        <f t="shared" si="16"/>
        <v>41678.045010407535</v>
      </c>
      <c r="H58" s="491">
        <f t="shared" si="17"/>
        <v>41678.045010407535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22168.301447883714</v>
      </c>
      <c r="E59" s="522">
        <f>IF(+I14&lt;F58,I14,D59)</f>
        <v>22168.301447883714</v>
      </c>
      <c r="F59" s="523">
        <f t="shared" si="13"/>
        <v>0</v>
      </c>
      <c r="G59" s="524">
        <f t="shared" si="16"/>
        <v>23414.648765753187</v>
      </c>
      <c r="H59" s="491">
        <f t="shared" si="17"/>
        <v>23414.648765753187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6"/>
        <v>0</v>
      </c>
      <c r="H60" s="491">
        <f t="shared" si="17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1558180.6099999999</v>
      </c>
      <c r="F73" s="375"/>
      <c r="G73" s="375">
        <f>SUM(G17:G72)</f>
        <v>5366329.1892790822</v>
      </c>
      <c r="H73" s="375">
        <f>SUM(H17:H72)</f>
        <v>5366329.1892790822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201589.94885481661</v>
      </c>
      <c r="N87" s="546">
        <f>IF(J92&lt;D11,0,VLOOKUP(J92,C17:O72,11))</f>
        <v>201589.94885481661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196871.47125835106</v>
      </c>
      <c r="N88" s="550">
        <f>IF(J92&lt;D11,0,VLOOKUP(J92,C99:P154,7))</f>
        <v>196871.47125835106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-4718.4775964655564</v>
      </c>
      <c r="N89" s="555">
        <f>+N88-N87</f>
        <v>-4718.4775964655564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1558180.6099999999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35413.195681818179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8">+I99-H99</f>
        <v>0</v>
      </c>
      <c r="K99" s="514"/>
      <c r="L99" s="512">
        <f t="shared" ref="L99:L104" si="19">+H99</f>
        <v>107282.1745058736</v>
      </c>
      <c r="M99" s="513">
        <f t="shared" ref="M99:M130" si="20">IF(L99&lt;&gt;0,+H99-L99,0)</f>
        <v>0</v>
      </c>
      <c r="N99" s="512">
        <f t="shared" ref="N99:N104" si="21">+I99</f>
        <v>107282.1745058736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8"/>
        <v>0</v>
      </c>
      <c r="K100" s="514"/>
      <c r="L100" s="655">
        <f t="shared" si="19"/>
        <v>223021.4654373239</v>
      </c>
      <c r="M100" s="514">
        <f t="shared" si="20"/>
        <v>0</v>
      </c>
      <c r="N100" s="655">
        <f t="shared" si="21"/>
        <v>223021.4654373239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8"/>
        <v>0</v>
      </c>
      <c r="K101" s="514"/>
      <c r="L101" s="655">
        <f t="shared" si="19"/>
        <v>194818.04882044392</v>
      </c>
      <c r="M101" s="514">
        <f t="shared" ref="M101" si="25">IF(L101&lt;&gt;0,+H101-L101,0)</f>
        <v>0</v>
      </c>
      <c r="N101" s="655">
        <f t="shared" si="21"/>
        <v>194818.04882044392</v>
      </c>
      <c r="O101" s="514">
        <f t="shared" ref="O101" si="26">IF(N101&lt;&gt;0,+I101-N101,0)</f>
        <v>0</v>
      </c>
      <c r="P101" s="514">
        <f t="shared" si="23"/>
        <v>0</v>
      </c>
    </row>
    <row r="102" spans="1:16" ht="12.5">
      <c r="B102" s="195" t="str">
        <f t="shared" si="24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8"/>
        <v>0</v>
      </c>
      <c r="K102" s="514"/>
      <c r="L102" s="655">
        <f t="shared" si="19"/>
        <v>192174.86987504771</v>
      </c>
      <c r="M102" s="514">
        <f t="shared" ref="M102" si="27">IF(L102&lt;&gt;0,+H102-L102,0)</f>
        <v>0</v>
      </c>
      <c r="N102" s="655">
        <f t="shared" si="21"/>
        <v>192174.86987504771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18"/>
        <v>0</v>
      </c>
      <c r="K103" s="514"/>
      <c r="L103" s="655">
        <f t="shared" si="19"/>
        <v>189870.01394601294</v>
      </c>
      <c r="M103" s="514">
        <f t="shared" ref="M103" si="28">IF(L103&lt;&gt;0,+H103-L103,0)</f>
        <v>0</v>
      </c>
      <c r="N103" s="655">
        <f t="shared" si="21"/>
        <v>189870.01394601294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2021</v>
      </c>
      <c r="D104" s="629">
        <v>1401595.4676079736</v>
      </c>
      <c r="E104" s="630">
        <v>38004.414634146342</v>
      </c>
      <c r="F104" s="631">
        <v>1363591.0529738273</v>
      </c>
      <c r="G104" s="631">
        <v>1382593.2602909005</v>
      </c>
      <c r="H104" s="633">
        <v>194948.41896293132</v>
      </c>
      <c r="I104" s="634">
        <v>194948.41896293132</v>
      </c>
      <c r="J104" s="514">
        <f t="shared" si="18"/>
        <v>0</v>
      </c>
      <c r="K104" s="514"/>
      <c r="L104" s="655">
        <f t="shared" si="19"/>
        <v>194948.41896293132</v>
      </c>
      <c r="M104" s="514">
        <f t="shared" ref="M104" si="29">IF(L104&lt;&gt;0,+H104-L104,0)</f>
        <v>0</v>
      </c>
      <c r="N104" s="655">
        <f t="shared" si="21"/>
        <v>194948.41896293132</v>
      </c>
      <c r="O104" s="514">
        <f t="shared" si="22"/>
        <v>0</v>
      </c>
      <c r="P104" s="514">
        <f t="shared" si="23"/>
        <v>0</v>
      </c>
    </row>
    <row r="105" spans="1:16" ht="12.5">
      <c r="B105" s="195" t="str">
        <f t="shared" si="24"/>
        <v/>
      </c>
      <c r="C105" s="507">
        <f>IF(D93="","-",+C104+1)</f>
        <v>2022</v>
      </c>
      <c r="D105" s="629">
        <v>1363591.0529738273</v>
      </c>
      <c r="E105" s="630">
        <v>37099.547619047618</v>
      </c>
      <c r="F105" s="631">
        <v>1326491.5053547798</v>
      </c>
      <c r="G105" s="631">
        <v>1345041.2791643036</v>
      </c>
      <c r="H105" s="633">
        <v>195085.19507269218</v>
      </c>
      <c r="I105" s="634">
        <v>195085.19507269218</v>
      </c>
      <c r="J105" s="514">
        <f t="shared" si="18"/>
        <v>0</v>
      </c>
      <c r="K105" s="514"/>
      <c r="L105" s="655">
        <f t="shared" ref="L105" si="30">+H105</f>
        <v>195085.19507269218</v>
      </c>
      <c r="M105" s="514">
        <f t="shared" ref="M105" si="31">IF(L105&lt;&gt;0,+H105-L105,0)</f>
        <v>0</v>
      </c>
      <c r="N105" s="655">
        <f t="shared" ref="N105" si="32">+I105</f>
        <v>195085.19507269218</v>
      </c>
      <c r="O105" s="514">
        <f t="shared" ref="O105" si="33">IF(N105&lt;&gt;0,+I105-N105,0)</f>
        <v>0</v>
      </c>
      <c r="P105" s="514">
        <f t="shared" ref="P105" si="34">+O105-M105</f>
        <v>0</v>
      </c>
    </row>
    <row r="106" spans="1:16" ht="12.5">
      <c r="B106" s="195" t="str">
        <f t="shared" si="24"/>
        <v>IU</v>
      </c>
      <c r="C106" s="507">
        <f>IF(D93="","-",+C105+1)</f>
        <v>2023</v>
      </c>
      <c r="D106" s="374">
        <f>IF(F105+SUM(E$99:E105)=D$92,F105,D$92-SUM(E$99:E105))</f>
        <v>1326491.1153547794</v>
      </c>
      <c r="E106" s="522">
        <f>IF(+J96&lt;F105,J96,D106)</f>
        <v>35413.195681818179</v>
      </c>
      <c r="F106" s="523">
        <f t="shared" ref="F106:F130" si="35">+D106-E106</f>
        <v>1291077.9196729613</v>
      </c>
      <c r="G106" s="523">
        <f t="shared" ref="G106:G130" si="36">+(F106+D106)/2</f>
        <v>1308784.5175138703</v>
      </c>
      <c r="H106" s="526">
        <f t="shared" ref="H106:H154" si="37">+J$94*G106+E106</f>
        <v>196871.47125835106</v>
      </c>
      <c r="I106" s="577">
        <f t="shared" ref="I106:I154" si="38">+J$95*G106+E106</f>
        <v>196871.47125835106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2024</v>
      </c>
      <c r="D107" s="374">
        <f>IF(F106+SUM(E$99:E106)=D$92,F106,D$92-SUM(E$99:E106))</f>
        <v>1291077.9196729613</v>
      </c>
      <c r="E107" s="522">
        <f>IF(+J96&lt;F106,J96,D107)</f>
        <v>35413.195681818179</v>
      </c>
      <c r="F107" s="523">
        <f t="shared" si="35"/>
        <v>1255664.7239911431</v>
      </c>
      <c r="G107" s="523">
        <f t="shared" si="36"/>
        <v>1273371.3218320522</v>
      </c>
      <c r="H107" s="526">
        <f t="shared" si="37"/>
        <v>192502.72038230771</v>
      </c>
      <c r="I107" s="577">
        <f t="shared" si="38"/>
        <v>192502.72038230771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2025</v>
      </c>
      <c r="D108" s="374">
        <f>IF(F107+SUM(E$99:E107)=D$92,F107,D$92-SUM(E$99:E107))</f>
        <v>1255664.7239911431</v>
      </c>
      <c r="E108" s="522">
        <f>IF(+J96&lt;F107,J96,D108)</f>
        <v>35413.195681818179</v>
      </c>
      <c r="F108" s="523">
        <f t="shared" si="35"/>
        <v>1220251.5283093248</v>
      </c>
      <c r="G108" s="523">
        <f t="shared" si="36"/>
        <v>1237958.1261502339</v>
      </c>
      <c r="H108" s="526">
        <f t="shared" si="37"/>
        <v>188133.96950626437</v>
      </c>
      <c r="I108" s="577">
        <f t="shared" si="38"/>
        <v>188133.96950626437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2026</v>
      </c>
      <c r="D109" s="374">
        <f>IF(F108+SUM(E$99:E108)=D$92,F108,D$92-SUM(E$99:E108))</f>
        <v>1220251.5283093248</v>
      </c>
      <c r="E109" s="522">
        <f>IF(+J96&lt;F108,J96,D109)</f>
        <v>35413.195681818179</v>
      </c>
      <c r="F109" s="523">
        <f t="shared" si="35"/>
        <v>1184838.3326275065</v>
      </c>
      <c r="G109" s="523">
        <f t="shared" si="36"/>
        <v>1202544.9304684156</v>
      </c>
      <c r="H109" s="526">
        <f t="shared" si="37"/>
        <v>183765.218630221</v>
      </c>
      <c r="I109" s="577">
        <f t="shared" si="38"/>
        <v>183765.218630221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2027</v>
      </c>
      <c r="D110" s="374">
        <f>IF(F109+SUM(E$99:E109)=D$92,F109,D$92-SUM(E$99:E109))</f>
        <v>1184838.3326275065</v>
      </c>
      <c r="E110" s="522">
        <f>IF(+J96&lt;F109,J96,D110)</f>
        <v>35413.195681818179</v>
      </c>
      <c r="F110" s="523">
        <f t="shared" si="35"/>
        <v>1149425.1369456882</v>
      </c>
      <c r="G110" s="523">
        <f t="shared" si="36"/>
        <v>1167131.7347865973</v>
      </c>
      <c r="H110" s="526">
        <f t="shared" si="37"/>
        <v>179396.46775417766</v>
      </c>
      <c r="I110" s="577">
        <f t="shared" si="38"/>
        <v>179396.46775417766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2028</v>
      </c>
      <c r="D111" s="374">
        <f>IF(F110+SUM(E$99:E110)=D$92,F110,D$92-SUM(E$99:E110))</f>
        <v>1149425.1369456882</v>
      </c>
      <c r="E111" s="522">
        <f>IF(+J96&lt;F110,J96,D111)</f>
        <v>35413.195681818179</v>
      </c>
      <c r="F111" s="523">
        <f t="shared" si="35"/>
        <v>1114011.9412638699</v>
      </c>
      <c r="G111" s="523">
        <f t="shared" si="36"/>
        <v>1131718.539104779</v>
      </c>
      <c r="H111" s="526">
        <f t="shared" si="37"/>
        <v>175027.71687813429</v>
      </c>
      <c r="I111" s="577">
        <f t="shared" si="38"/>
        <v>175027.71687813429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2029</v>
      </c>
      <c r="D112" s="374">
        <f>IF(F111+SUM(E$99:E111)=D$92,F111,D$92-SUM(E$99:E111))</f>
        <v>1114011.9412638699</v>
      </c>
      <c r="E112" s="522">
        <f>IF(+J96&lt;F111,J96,D112)</f>
        <v>35413.195681818179</v>
      </c>
      <c r="F112" s="523">
        <f t="shared" si="35"/>
        <v>1078598.7455820516</v>
      </c>
      <c r="G112" s="523">
        <f t="shared" si="36"/>
        <v>1096305.3434229607</v>
      </c>
      <c r="H112" s="526">
        <f t="shared" si="37"/>
        <v>170658.96600209095</v>
      </c>
      <c r="I112" s="577">
        <f t="shared" si="38"/>
        <v>170658.96600209095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2030</v>
      </c>
      <c r="D113" s="374">
        <f>IF(F112+SUM(E$99:E112)=D$92,F112,D$92-SUM(E$99:E112))</f>
        <v>1078598.7455820516</v>
      </c>
      <c r="E113" s="522">
        <f>IF(+J96&lt;F112,J96,D113)</f>
        <v>35413.195681818179</v>
      </c>
      <c r="F113" s="523">
        <f t="shared" si="35"/>
        <v>1043185.5499002334</v>
      </c>
      <c r="G113" s="523">
        <f t="shared" si="36"/>
        <v>1060892.1477411424</v>
      </c>
      <c r="H113" s="526">
        <f t="shared" si="37"/>
        <v>166290.21512604758</v>
      </c>
      <c r="I113" s="577">
        <f t="shared" si="38"/>
        <v>166290.21512604758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2031</v>
      </c>
      <c r="D114" s="374">
        <f>IF(F113+SUM(E$99:E113)=D$92,F113,D$92-SUM(E$99:E113))</f>
        <v>1043185.5499002334</v>
      </c>
      <c r="E114" s="522">
        <f>IF(+J96&lt;F113,J96,D114)</f>
        <v>35413.195681818179</v>
      </c>
      <c r="F114" s="523">
        <f t="shared" si="35"/>
        <v>1007772.3542184152</v>
      </c>
      <c r="G114" s="523">
        <f t="shared" si="36"/>
        <v>1025478.9520593244</v>
      </c>
      <c r="H114" s="526">
        <f t="shared" si="37"/>
        <v>161921.46425000427</v>
      </c>
      <c r="I114" s="577">
        <f t="shared" si="38"/>
        <v>161921.46425000427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2032</v>
      </c>
      <c r="D115" s="374">
        <f>IF(F114+SUM(E$99:E114)=D$92,F114,D$92-SUM(E$99:E114))</f>
        <v>1007772.3542184152</v>
      </c>
      <c r="E115" s="522">
        <f>IF(+J96&lt;F114,J96,D115)</f>
        <v>35413.195681818179</v>
      </c>
      <c r="F115" s="523">
        <f t="shared" si="35"/>
        <v>972359.15853659704</v>
      </c>
      <c r="G115" s="523">
        <f t="shared" si="36"/>
        <v>990065.75637750607</v>
      </c>
      <c r="H115" s="526">
        <f t="shared" si="37"/>
        <v>157552.7133739609</v>
      </c>
      <c r="I115" s="577">
        <f t="shared" si="38"/>
        <v>157552.7133739609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2033</v>
      </c>
      <c r="D116" s="374">
        <f>IF(F115+SUM(E$99:E115)=D$92,F115,D$92-SUM(E$99:E115))</f>
        <v>972359.15853659704</v>
      </c>
      <c r="E116" s="522">
        <f>IF(+J96&lt;F115,J96,D116)</f>
        <v>35413.195681818179</v>
      </c>
      <c r="F116" s="523">
        <f t="shared" si="35"/>
        <v>936945.96285477886</v>
      </c>
      <c r="G116" s="523">
        <f t="shared" si="36"/>
        <v>954652.56069568801</v>
      </c>
      <c r="H116" s="526">
        <f t="shared" si="37"/>
        <v>153183.96249791759</v>
      </c>
      <c r="I116" s="577">
        <f t="shared" si="38"/>
        <v>153183.96249791759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/>
      </c>
      <c r="C117" s="507">
        <f>IF(D93="","-",+C116+1)</f>
        <v>2034</v>
      </c>
      <c r="D117" s="374">
        <f>IF(F116+SUM(E$99:E116)=D$92,F116,D$92-SUM(E$99:E116))</f>
        <v>936945.96285477886</v>
      </c>
      <c r="E117" s="522">
        <f>IF(+J96&lt;F116,J96,D117)</f>
        <v>35413.195681818179</v>
      </c>
      <c r="F117" s="523">
        <f t="shared" si="35"/>
        <v>901532.76717296068</v>
      </c>
      <c r="G117" s="523">
        <f t="shared" si="36"/>
        <v>919239.36501386971</v>
      </c>
      <c r="H117" s="526">
        <f t="shared" si="37"/>
        <v>148815.21162187422</v>
      </c>
      <c r="I117" s="577">
        <f t="shared" si="38"/>
        <v>148815.21162187422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2035</v>
      </c>
      <c r="D118" s="374">
        <f>IF(F117+SUM(E$99:E117)=D$92,F117,D$92-SUM(E$99:E117))</f>
        <v>901532.76717296068</v>
      </c>
      <c r="E118" s="522">
        <f>IF(+J96&lt;F117,J96,D118)</f>
        <v>35413.195681818179</v>
      </c>
      <c r="F118" s="523">
        <f t="shared" si="35"/>
        <v>866119.5714911425</v>
      </c>
      <c r="G118" s="523">
        <f t="shared" si="36"/>
        <v>883826.16933205165</v>
      </c>
      <c r="H118" s="526">
        <f t="shared" si="37"/>
        <v>144446.4607458309</v>
      </c>
      <c r="I118" s="577">
        <f t="shared" si="38"/>
        <v>144446.4607458309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2036</v>
      </c>
      <c r="D119" s="374">
        <f>IF(F118+SUM(E$99:E118)=D$92,F118,D$92-SUM(E$99:E118))</f>
        <v>866119.5714911425</v>
      </c>
      <c r="E119" s="522">
        <f>IF(+J96&lt;F118,J96,D119)</f>
        <v>35413.195681818179</v>
      </c>
      <c r="F119" s="523">
        <f t="shared" si="35"/>
        <v>830706.37580932432</v>
      </c>
      <c r="G119" s="523">
        <f t="shared" si="36"/>
        <v>848412.97365023335</v>
      </c>
      <c r="H119" s="526">
        <f t="shared" si="37"/>
        <v>140077.70986978753</v>
      </c>
      <c r="I119" s="577">
        <f t="shared" si="38"/>
        <v>140077.70986978753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2037</v>
      </c>
      <c r="D120" s="374">
        <f>IF(F119+SUM(E$99:E119)=D$92,F119,D$92-SUM(E$99:E119))</f>
        <v>830706.37580932432</v>
      </c>
      <c r="E120" s="522">
        <f>IF(+J96&lt;F119,J96,D120)</f>
        <v>35413.195681818179</v>
      </c>
      <c r="F120" s="523">
        <f t="shared" si="35"/>
        <v>795293.18012750614</v>
      </c>
      <c r="G120" s="523">
        <f t="shared" si="36"/>
        <v>812999.77796841529</v>
      </c>
      <c r="H120" s="526">
        <f t="shared" si="37"/>
        <v>135708.95899374422</v>
      </c>
      <c r="I120" s="577">
        <f t="shared" si="38"/>
        <v>135708.95899374422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2038</v>
      </c>
      <c r="D121" s="374">
        <f>IF(F120+SUM(E$99:E120)=D$92,F120,D$92-SUM(E$99:E120))</f>
        <v>795293.18012750614</v>
      </c>
      <c r="E121" s="522">
        <f>IF(+J96&lt;F120,J96,D121)</f>
        <v>35413.195681818179</v>
      </c>
      <c r="F121" s="523">
        <f t="shared" si="35"/>
        <v>759879.98444568797</v>
      </c>
      <c r="G121" s="523">
        <f t="shared" si="36"/>
        <v>777586.582286597</v>
      </c>
      <c r="H121" s="526">
        <f t="shared" si="37"/>
        <v>131340.20811770085</v>
      </c>
      <c r="I121" s="577">
        <f t="shared" si="38"/>
        <v>131340.20811770085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2039</v>
      </c>
      <c r="D122" s="374">
        <f>IF(F121+SUM(E$99:E121)=D$92,F121,D$92-SUM(E$99:E121))</f>
        <v>759879.98444568797</v>
      </c>
      <c r="E122" s="522">
        <f>IF(+J96&lt;F121,J96,D122)</f>
        <v>35413.195681818179</v>
      </c>
      <c r="F122" s="523">
        <f t="shared" si="35"/>
        <v>724466.78876386979</v>
      </c>
      <c r="G122" s="523">
        <f t="shared" si="36"/>
        <v>742173.38660477893</v>
      </c>
      <c r="H122" s="526">
        <f t="shared" si="37"/>
        <v>126971.45724165752</v>
      </c>
      <c r="I122" s="577">
        <f t="shared" si="38"/>
        <v>126971.45724165752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2040</v>
      </c>
      <c r="D123" s="374">
        <f>IF(F122+SUM(E$99:E122)=D$92,F122,D$92-SUM(E$99:E122))</f>
        <v>724466.78876386979</v>
      </c>
      <c r="E123" s="522">
        <f>IF(+J96&lt;F122,J96,D123)</f>
        <v>35413.195681818179</v>
      </c>
      <c r="F123" s="523">
        <f t="shared" si="35"/>
        <v>689053.59308205161</v>
      </c>
      <c r="G123" s="523">
        <f t="shared" si="36"/>
        <v>706760.19092296064</v>
      </c>
      <c r="H123" s="526">
        <f t="shared" si="37"/>
        <v>122602.70636561417</v>
      </c>
      <c r="I123" s="577">
        <f t="shared" si="38"/>
        <v>122602.70636561417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2041</v>
      </c>
      <c r="D124" s="374">
        <f>IF(F123+SUM(E$99:E123)=D$92,F123,D$92-SUM(E$99:E123))</f>
        <v>689053.59308205161</v>
      </c>
      <c r="E124" s="522">
        <f>IF(+J96&lt;F123,J96,D124)</f>
        <v>35413.195681818179</v>
      </c>
      <c r="F124" s="523">
        <f t="shared" si="35"/>
        <v>653640.39740023343</v>
      </c>
      <c r="G124" s="523">
        <f t="shared" si="36"/>
        <v>671346.99524114258</v>
      </c>
      <c r="H124" s="526">
        <f t="shared" si="37"/>
        <v>118233.95548957084</v>
      </c>
      <c r="I124" s="577">
        <f t="shared" si="38"/>
        <v>118233.95548957084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2042</v>
      </c>
      <c r="D125" s="374">
        <f>IF(F124+SUM(E$99:E124)=D$92,F124,D$92-SUM(E$99:E124))</f>
        <v>653640.39740023343</v>
      </c>
      <c r="E125" s="522">
        <f>IF(+J96&lt;F124,J96,D125)</f>
        <v>35413.195681818179</v>
      </c>
      <c r="F125" s="523">
        <f t="shared" si="35"/>
        <v>618227.20171841525</v>
      </c>
      <c r="G125" s="523">
        <f t="shared" si="36"/>
        <v>635933.79955932428</v>
      </c>
      <c r="H125" s="526">
        <f t="shared" si="37"/>
        <v>113865.20461352749</v>
      </c>
      <c r="I125" s="577">
        <f t="shared" si="38"/>
        <v>113865.20461352749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2043</v>
      </c>
      <c r="D126" s="374">
        <f>IF(F125+SUM(E$99:E125)=D$92,F125,D$92-SUM(E$99:E125))</f>
        <v>618227.20171841525</v>
      </c>
      <c r="E126" s="522">
        <f>IF(+J96&lt;F125,J96,D126)</f>
        <v>35413.195681818179</v>
      </c>
      <c r="F126" s="523">
        <f t="shared" si="35"/>
        <v>582814.00603659707</v>
      </c>
      <c r="G126" s="523">
        <f t="shared" si="36"/>
        <v>600520.60387750622</v>
      </c>
      <c r="H126" s="526">
        <f t="shared" si="37"/>
        <v>109496.45373748416</v>
      </c>
      <c r="I126" s="577">
        <f t="shared" si="38"/>
        <v>109496.45373748416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2044</v>
      </c>
      <c r="D127" s="374">
        <f>IF(F126+SUM(E$99:E126)=D$92,F126,D$92-SUM(E$99:E126))</f>
        <v>582814.00603659707</v>
      </c>
      <c r="E127" s="522">
        <f>IF(+J96&lt;F126,J96,D127)</f>
        <v>35413.195681818179</v>
      </c>
      <c r="F127" s="523">
        <f t="shared" si="35"/>
        <v>547400.81035477889</v>
      </c>
      <c r="G127" s="523">
        <f t="shared" si="36"/>
        <v>565107.40819568792</v>
      </c>
      <c r="H127" s="526">
        <f t="shared" si="37"/>
        <v>105127.70286144079</v>
      </c>
      <c r="I127" s="577">
        <f t="shared" si="38"/>
        <v>105127.70286144079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2045</v>
      </c>
      <c r="D128" s="374">
        <f>IF(F127+SUM(E$99:E127)=D$92,F127,D$92-SUM(E$99:E127))</f>
        <v>547400.81035477889</v>
      </c>
      <c r="E128" s="522">
        <f>IF(+J96&lt;F127,J96,D128)</f>
        <v>35413.195681818179</v>
      </c>
      <c r="F128" s="523">
        <f t="shared" si="35"/>
        <v>511987.61467296071</v>
      </c>
      <c r="G128" s="523">
        <f t="shared" si="36"/>
        <v>529694.21251386986</v>
      </c>
      <c r="H128" s="526">
        <f t="shared" si="37"/>
        <v>100758.95198539746</v>
      </c>
      <c r="I128" s="577">
        <f t="shared" si="38"/>
        <v>100758.95198539746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2046</v>
      </c>
      <c r="D129" s="374">
        <f>IF(F128+SUM(E$99:E128)=D$92,F128,D$92-SUM(E$99:E128))</f>
        <v>511987.61467296071</v>
      </c>
      <c r="E129" s="522">
        <f>IF(+J96&lt;F128,J96,D129)</f>
        <v>35413.195681818179</v>
      </c>
      <c r="F129" s="523">
        <f t="shared" si="35"/>
        <v>476574.41899114253</v>
      </c>
      <c r="G129" s="523">
        <f t="shared" si="36"/>
        <v>494281.01683205162</v>
      </c>
      <c r="H129" s="526">
        <f t="shared" si="37"/>
        <v>96390.201109354122</v>
      </c>
      <c r="I129" s="577">
        <f t="shared" si="38"/>
        <v>96390.201109354122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2047</v>
      </c>
      <c r="D130" s="374">
        <f>IF(F129+SUM(E$99:E129)=D$92,F129,D$92-SUM(E$99:E129))</f>
        <v>476574.41899114253</v>
      </c>
      <c r="E130" s="522">
        <f>IF(+J96&lt;F129,J96,D130)</f>
        <v>35413.195681818179</v>
      </c>
      <c r="F130" s="523">
        <f t="shared" si="35"/>
        <v>441161.22330932436</v>
      </c>
      <c r="G130" s="523">
        <f t="shared" si="36"/>
        <v>458867.82115023345</v>
      </c>
      <c r="H130" s="526">
        <f t="shared" si="37"/>
        <v>92021.450233310781</v>
      </c>
      <c r="I130" s="577">
        <f t="shared" si="38"/>
        <v>92021.450233310781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2048</v>
      </c>
      <c r="D131" s="374">
        <f>IF(F130+SUM(E$99:E130)=D$92,F130,D$92-SUM(E$99:E130))</f>
        <v>441161.22330932436</v>
      </c>
      <c r="E131" s="522">
        <f>IF(+J96&lt;F130,J96,D131)</f>
        <v>35413.195681818179</v>
      </c>
      <c r="F131" s="523">
        <f t="shared" ref="F131:F154" si="39">+D131-E131</f>
        <v>405748.02762750618</v>
      </c>
      <c r="G131" s="523">
        <f t="shared" ref="G131:G154" si="40">+(F131+D131)/2</f>
        <v>423454.62546841527</v>
      </c>
      <c r="H131" s="526">
        <f t="shared" si="37"/>
        <v>87652.69935726744</v>
      </c>
      <c r="I131" s="577">
        <f t="shared" si="38"/>
        <v>87652.69935726744</v>
      </c>
      <c r="J131" s="514">
        <f t="shared" ref="J131:J154" si="41">+I541-H541</f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 ht="12.5">
      <c r="B132" s="195" t="str">
        <f t="shared" si="24"/>
        <v/>
      </c>
      <c r="C132" s="507">
        <f>IF(D93="","-",+C131+1)</f>
        <v>2049</v>
      </c>
      <c r="D132" s="374">
        <f>IF(F131+SUM(E$99:E131)=D$92,F131,D$92-SUM(E$99:E131))</f>
        <v>405748.02762750618</v>
      </c>
      <c r="E132" s="522">
        <f>IF(+J96&lt;F131,J96,D132)</f>
        <v>35413.195681818179</v>
      </c>
      <c r="F132" s="523">
        <f t="shared" si="39"/>
        <v>370334.831945688</v>
      </c>
      <c r="G132" s="523">
        <f t="shared" si="40"/>
        <v>388041.42978659709</v>
      </c>
      <c r="H132" s="526">
        <f t="shared" si="37"/>
        <v>83283.948481224099</v>
      </c>
      <c r="I132" s="577">
        <f t="shared" si="38"/>
        <v>83283.948481224099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 ht="12.5">
      <c r="B133" s="195" t="str">
        <f t="shared" si="24"/>
        <v/>
      </c>
      <c r="C133" s="507">
        <f>IF(D93="","-",+C132+1)</f>
        <v>2050</v>
      </c>
      <c r="D133" s="374">
        <f>IF(F132+SUM(E$99:E132)=D$92,F132,D$92-SUM(E$99:E132))</f>
        <v>370334.831945688</v>
      </c>
      <c r="E133" s="522">
        <f>IF(+J96&lt;F132,J96,D133)</f>
        <v>35413.195681818179</v>
      </c>
      <c r="F133" s="523">
        <f t="shared" si="39"/>
        <v>334921.63626386982</v>
      </c>
      <c r="G133" s="523">
        <f t="shared" si="40"/>
        <v>352628.23410477891</v>
      </c>
      <c r="H133" s="526">
        <f t="shared" si="37"/>
        <v>78915.197605180758</v>
      </c>
      <c r="I133" s="577">
        <f t="shared" si="38"/>
        <v>78915.197605180758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 ht="12.5">
      <c r="B134" s="195" t="str">
        <f t="shared" si="24"/>
        <v/>
      </c>
      <c r="C134" s="507">
        <f>IF(D93="","-",+C133+1)</f>
        <v>2051</v>
      </c>
      <c r="D134" s="374">
        <f>IF(F133+SUM(E$99:E133)=D$92,F133,D$92-SUM(E$99:E133))</f>
        <v>334921.63626386982</v>
      </c>
      <c r="E134" s="522">
        <f>IF(+J96&lt;F133,J96,D134)</f>
        <v>35413.195681818179</v>
      </c>
      <c r="F134" s="523">
        <f t="shared" si="39"/>
        <v>299508.44058205164</v>
      </c>
      <c r="G134" s="523">
        <f t="shared" si="40"/>
        <v>317215.03842296073</v>
      </c>
      <c r="H134" s="526">
        <f t="shared" si="37"/>
        <v>74546.446729137417</v>
      </c>
      <c r="I134" s="577">
        <f t="shared" si="38"/>
        <v>74546.446729137417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 ht="12.5">
      <c r="B135" s="195" t="str">
        <f t="shared" si="24"/>
        <v/>
      </c>
      <c r="C135" s="507">
        <f>IF(D93="","-",+C134+1)</f>
        <v>2052</v>
      </c>
      <c r="D135" s="374">
        <f>IF(F134+SUM(E$99:E134)=D$92,F134,D$92-SUM(E$99:E134))</f>
        <v>299508.44058205164</v>
      </c>
      <c r="E135" s="522">
        <f>IF(+J96&lt;F134,J96,D135)</f>
        <v>35413.195681818179</v>
      </c>
      <c r="F135" s="523">
        <f t="shared" si="39"/>
        <v>264095.24490023346</v>
      </c>
      <c r="G135" s="523">
        <f t="shared" si="40"/>
        <v>281801.84274114255</v>
      </c>
      <c r="H135" s="526">
        <f t="shared" si="37"/>
        <v>70177.695853094076</v>
      </c>
      <c r="I135" s="577">
        <f t="shared" si="38"/>
        <v>70177.695853094076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 ht="12.5">
      <c r="B136" s="195" t="str">
        <f t="shared" si="24"/>
        <v/>
      </c>
      <c r="C136" s="507">
        <f>IF(D93="","-",+C135+1)</f>
        <v>2053</v>
      </c>
      <c r="D136" s="374">
        <f>IF(F135+SUM(E$99:E135)=D$92,F135,D$92-SUM(E$99:E135))</f>
        <v>264095.24490023346</v>
      </c>
      <c r="E136" s="522">
        <f>IF(+J96&lt;F135,J96,D136)</f>
        <v>35413.195681818179</v>
      </c>
      <c r="F136" s="523">
        <f t="shared" si="39"/>
        <v>228682.04921841528</v>
      </c>
      <c r="G136" s="523">
        <f t="shared" si="40"/>
        <v>246388.64705932437</v>
      </c>
      <c r="H136" s="526">
        <f t="shared" si="37"/>
        <v>65808.944977050734</v>
      </c>
      <c r="I136" s="577">
        <f t="shared" si="38"/>
        <v>65808.944977050734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 ht="12.5">
      <c r="B137" s="195" t="str">
        <f t="shared" si="24"/>
        <v/>
      </c>
      <c r="C137" s="507">
        <f>IF(D93="","-",+C136+1)</f>
        <v>2054</v>
      </c>
      <c r="D137" s="374">
        <f>IF(F136+SUM(E$99:E136)=D$92,F136,D$92-SUM(E$99:E136))</f>
        <v>228682.04921841528</v>
      </c>
      <c r="E137" s="522">
        <f>IF(+J96&lt;F136,J96,D137)</f>
        <v>35413.195681818179</v>
      </c>
      <c r="F137" s="523">
        <f t="shared" si="39"/>
        <v>193268.8535365971</v>
      </c>
      <c r="G137" s="523">
        <f t="shared" si="40"/>
        <v>210975.45137750619</v>
      </c>
      <c r="H137" s="526">
        <f t="shared" si="37"/>
        <v>61440.194101007379</v>
      </c>
      <c r="I137" s="577">
        <f t="shared" si="38"/>
        <v>61440.194101007379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 ht="12.5">
      <c r="B138" s="195" t="str">
        <f t="shared" si="24"/>
        <v/>
      </c>
      <c r="C138" s="507">
        <f>IF(D93="","-",+C137+1)</f>
        <v>2055</v>
      </c>
      <c r="D138" s="374">
        <f>IF(F137+SUM(E$99:E137)=D$92,F137,D$92-SUM(E$99:E137))</f>
        <v>193268.8535365971</v>
      </c>
      <c r="E138" s="522">
        <f>IF(+J96&lt;F137,J96,D138)</f>
        <v>35413.195681818179</v>
      </c>
      <c r="F138" s="523">
        <f t="shared" si="39"/>
        <v>157855.65785477892</v>
      </c>
      <c r="G138" s="523">
        <f t="shared" si="40"/>
        <v>175562.25569568801</v>
      </c>
      <c r="H138" s="526">
        <f t="shared" si="37"/>
        <v>57071.443224964038</v>
      </c>
      <c r="I138" s="577">
        <f t="shared" si="38"/>
        <v>57071.443224964038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 ht="12.5">
      <c r="B139" s="195" t="str">
        <f t="shared" si="24"/>
        <v/>
      </c>
      <c r="C139" s="507">
        <f>IF(D93="","-",+C138+1)</f>
        <v>2056</v>
      </c>
      <c r="D139" s="374">
        <f>IF(F138+SUM(E$99:E138)=D$92,F138,D$92-SUM(E$99:E138))</f>
        <v>157855.65785477892</v>
      </c>
      <c r="E139" s="522">
        <f>IF(+J96&lt;F138,J96,D139)</f>
        <v>35413.195681818179</v>
      </c>
      <c r="F139" s="523">
        <f t="shared" si="39"/>
        <v>122442.46217296075</v>
      </c>
      <c r="G139" s="523">
        <f t="shared" si="40"/>
        <v>140149.06001386984</v>
      </c>
      <c r="H139" s="526">
        <f t="shared" si="37"/>
        <v>52702.692348920697</v>
      </c>
      <c r="I139" s="577">
        <f t="shared" si="38"/>
        <v>52702.692348920697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 ht="12.5">
      <c r="B140" s="195" t="str">
        <f t="shared" si="24"/>
        <v/>
      </c>
      <c r="C140" s="507">
        <f>IF(D93="","-",+C139+1)</f>
        <v>2057</v>
      </c>
      <c r="D140" s="374">
        <f>IF(F139+SUM(E$99:E139)=D$92,F139,D$92-SUM(E$99:E139))</f>
        <v>122442.46217296075</v>
      </c>
      <c r="E140" s="522">
        <f>IF(+J96&lt;F139,J96,D140)</f>
        <v>35413.195681818179</v>
      </c>
      <c r="F140" s="523">
        <f t="shared" si="39"/>
        <v>87029.266491142567</v>
      </c>
      <c r="G140" s="523">
        <f t="shared" si="40"/>
        <v>104735.86433205166</v>
      </c>
      <c r="H140" s="526">
        <f t="shared" si="37"/>
        <v>48333.941472877355</v>
      </c>
      <c r="I140" s="577">
        <f t="shared" si="38"/>
        <v>48333.941472877355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 ht="12.5">
      <c r="B141" s="195" t="str">
        <f t="shared" si="24"/>
        <v/>
      </c>
      <c r="C141" s="507">
        <f>IF(D93="","-",+C140+1)</f>
        <v>2058</v>
      </c>
      <c r="D141" s="374">
        <f>IF(F140+SUM(E$99:E140)=D$92,F140,D$92-SUM(E$99:E140))</f>
        <v>87029.266491142567</v>
      </c>
      <c r="E141" s="522">
        <f>IF(+J96&lt;F140,J96,D141)</f>
        <v>35413.195681818179</v>
      </c>
      <c r="F141" s="523">
        <f t="shared" si="39"/>
        <v>51616.070809324388</v>
      </c>
      <c r="G141" s="523">
        <f t="shared" si="40"/>
        <v>69322.668650233478</v>
      </c>
      <c r="H141" s="526">
        <f t="shared" si="37"/>
        <v>43965.190596834014</v>
      </c>
      <c r="I141" s="577">
        <f t="shared" si="38"/>
        <v>43965.190596834014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 ht="12.5">
      <c r="B142" s="195" t="str">
        <f t="shared" si="24"/>
        <v/>
      </c>
      <c r="C142" s="507">
        <f>IF(D93="","-",+C141+1)</f>
        <v>2059</v>
      </c>
      <c r="D142" s="374">
        <f>IF(F141+SUM(E$99:E141)=D$92,F141,D$92-SUM(E$99:E141))</f>
        <v>51616.070809324388</v>
      </c>
      <c r="E142" s="522">
        <f>IF(+J96&lt;F141,J96,D142)</f>
        <v>35413.195681818179</v>
      </c>
      <c r="F142" s="523">
        <f t="shared" si="39"/>
        <v>16202.87512750621</v>
      </c>
      <c r="G142" s="523">
        <f t="shared" si="40"/>
        <v>33909.472968415299</v>
      </c>
      <c r="H142" s="526">
        <f t="shared" si="37"/>
        <v>39596.439720790673</v>
      </c>
      <c r="I142" s="577">
        <f t="shared" si="38"/>
        <v>39596.439720790673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 ht="12.5">
      <c r="B143" s="195" t="str">
        <f t="shared" si="24"/>
        <v/>
      </c>
      <c r="C143" s="507">
        <f>IF(D93="","-",+C142+1)</f>
        <v>2060</v>
      </c>
      <c r="D143" s="374">
        <f>IF(F142+SUM(E$99:E142)=D$92,F142,D$92-SUM(E$99:E142))</f>
        <v>16202.87512750621</v>
      </c>
      <c r="E143" s="522">
        <f>IF(+J96&lt;F142,J96,D143)</f>
        <v>16202.87512750621</v>
      </c>
      <c r="F143" s="523">
        <f t="shared" si="39"/>
        <v>0</v>
      </c>
      <c r="G143" s="523">
        <f t="shared" si="40"/>
        <v>8101.4375637531048</v>
      </c>
      <c r="H143" s="526">
        <f t="shared" si="37"/>
        <v>17202.309427981621</v>
      </c>
      <c r="I143" s="577">
        <f t="shared" si="38"/>
        <v>17202.309427981621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 ht="12.5">
      <c r="B144" s="195" t="str">
        <f t="shared" si="2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 ht="12.5">
      <c r="B145" s="195" t="str">
        <f t="shared" si="2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 ht="12.5">
      <c r="B146" s="195" t="str">
        <f t="shared" si="2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 ht="12.5">
      <c r="B147" s="195" t="str">
        <f t="shared" si="2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 ht="12.5">
      <c r="B148" s="195" t="str">
        <f t="shared" si="2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 ht="12.5">
      <c r="B149" s="195" t="str">
        <f t="shared" si="2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 ht="12.5">
      <c r="B150" s="195" t="str">
        <f t="shared" si="2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 ht="12.5">
      <c r="B151" s="195" t="str">
        <f t="shared" si="2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 ht="12.5">
      <c r="B152" s="195" t="str">
        <f t="shared" si="2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 ht="12.5">
      <c r="B153" s="195" t="str">
        <f t="shared" si="2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" thickBot="1">
      <c r="B154" s="195" t="str">
        <f t="shared" si="2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 ht="12.5">
      <c r="C155" s="374" t="s">
        <v>78</v>
      </c>
      <c r="D155" s="375"/>
      <c r="E155" s="375">
        <f>SUM(E99:E154)</f>
        <v>1558180.610000001</v>
      </c>
      <c r="F155" s="375"/>
      <c r="G155" s="375"/>
      <c r="H155" s="375">
        <f>SUM(H99:H154)</f>
        <v>5689058.8491624268</v>
      </c>
      <c r="I155" s="375">
        <f>SUM(I99:I154)</f>
        <v>5689058.8491624268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topLeftCell="A68" zoomScaleNormal="100" zoomScaleSheetLayoutView="84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1494217.6887684264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1494217.6887684264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13742804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11061604.589903574</v>
      </c>
      <c r="E26" s="516">
        <v>335190.34146341466</v>
      </c>
      <c r="F26" s="159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10726414.248440159</v>
      </c>
      <c r="E27" s="516">
        <v>335190.34146341466</v>
      </c>
      <c r="F27" s="159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10391223.906976745</v>
      </c>
      <c r="E28" s="516">
        <v>335190.34146341466</v>
      </c>
      <c r="F28" s="159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10071623.813953489</v>
      </c>
      <c r="E29" s="516">
        <v>327209.61904761905</v>
      </c>
      <c r="F29" s="159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9728823.946465712</v>
      </c>
      <c r="E30" s="516">
        <v>327209.61904761905</v>
      </c>
      <c r="F30" s="159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9401614.3274180926</v>
      </c>
      <c r="E31" s="516">
        <v>327209.61904761905</v>
      </c>
      <c r="F31" s="159">
        <v>9074404.7083704732</v>
      </c>
      <c r="G31" s="516">
        <v>1494217.6887684264</v>
      </c>
      <c r="H31" s="510">
        <v>1494217.6887684264</v>
      </c>
      <c r="I31" s="511">
        <f t="shared" si="0"/>
        <v>0</v>
      </c>
      <c r="J31" s="511"/>
      <c r="K31" s="518">
        <f t="shared" ref="K31" si="18">G31</f>
        <v>1494217.6887684264</v>
      </c>
      <c r="L31" s="519">
        <f t="shared" ref="L31" si="19">IF(K31&lt;&gt;0,+G31-K31,0)</f>
        <v>0</v>
      </c>
      <c r="M31" s="518">
        <f t="shared" ref="M31" si="20">H31</f>
        <v>1494217.6887684264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9074404.7083704732</v>
      </c>
      <c r="E32" s="522">
        <f>IF(+I14&lt;F31,I14,D32)</f>
        <v>327209.61904761905</v>
      </c>
      <c r="F32" s="523">
        <f t="shared" ref="F32:F48" si="21">+D32-E32</f>
        <v>8747195.0893228538</v>
      </c>
      <c r="G32" s="524">
        <f t="shared" ref="G32:G72" si="22">+I$12*((D32+F32)/2)+E32</f>
        <v>1329176.4661791874</v>
      </c>
      <c r="H32" s="491">
        <f t="shared" ref="H32:H72" si="23">+I$13*((D32+F32)/2)+E32</f>
        <v>1329176.4661791874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8747195.0893228538</v>
      </c>
      <c r="E33" s="522">
        <f>IF(+I14&lt;F32,I14,D33)</f>
        <v>327209.61904761905</v>
      </c>
      <c r="F33" s="523">
        <f t="shared" si="21"/>
        <v>8419985.4702752344</v>
      </c>
      <c r="G33" s="524">
        <f t="shared" si="22"/>
        <v>1292383.6760739242</v>
      </c>
      <c r="H33" s="491">
        <f t="shared" si="23"/>
        <v>1292383.6760739242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8419985.4702752344</v>
      </c>
      <c r="E34" s="522">
        <f>IF(+I14&lt;F33,I14,D34)</f>
        <v>327209.61904761905</v>
      </c>
      <c r="F34" s="523">
        <f t="shared" si="21"/>
        <v>8092775.851227615</v>
      </c>
      <c r="G34" s="524">
        <f t="shared" si="22"/>
        <v>1255590.8859686612</v>
      </c>
      <c r="H34" s="491">
        <f t="shared" si="23"/>
        <v>1255590.8859686612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8092775.851227615</v>
      </c>
      <c r="E35" s="522">
        <f>IF(+I14&lt;F34,I14,D35)</f>
        <v>327209.61904761905</v>
      </c>
      <c r="F35" s="523">
        <f t="shared" si="21"/>
        <v>7765566.2321799956</v>
      </c>
      <c r="G35" s="524">
        <f t="shared" si="22"/>
        <v>1218798.0958633982</v>
      </c>
      <c r="H35" s="491">
        <f t="shared" si="23"/>
        <v>1218798.0958633982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7765566.2321799956</v>
      </c>
      <c r="E36" s="522">
        <f>IF(+I14&lt;F35,I14,D36)</f>
        <v>327209.61904761905</v>
      </c>
      <c r="F36" s="523">
        <f t="shared" si="21"/>
        <v>7438356.6131323762</v>
      </c>
      <c r="G36" s="524">
        <f t="shared" si="22"/>
        <v>1182005.3057581349</v>
      </c>
      <c r="H36" s="491">
        <f t="shared" si="23"/>
        <v>1182005.3057581349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7438356.6131323762</v>
      </c>
      <c r="E37" s="522">
        <f>IF(+I14&lt;F36,I14,D37)</f>
        <v>327209.61904761905</v>
      </c>
      <c r="F37" s="523">
        <f t="shared" si="21"/>
        <v>7111146.9940847568</v>
      </c>
      <c r="G37" s="524">
        <f t="shared" si="22"/>
        <v>1145212.5156528719</v>
      </c>
      <c r="H37" s="491">
        <f t="shared" si="23"/>
        <v>1145212.5156528719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7111146.9940847568</v>
      </c>
      <c r="E38" s="522">
        <f>IF(+I14&lt;F37,I14,D38)</f>
        <v>327209.61904761905</v>
      </c>
      <c r="F38" s="523">
        <f t="shared" si="21"/>
        <v>6783937.3750371374</v>
      </c>
      <c r="G38" s="524">
        <f t="shared" si="22"/>
        <v>1108419.7255476089</v>
      </c>
      <c r="H38" s="491">
        <f t="shared" si="23"/>
        <v>1108419.7255476089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6783937.3750371374</v>
      </c>
      <c r="E39" s="522">
        <f>IF(+I14&lt;F38,I14,D39)</f>
        <v>327209.61904761905</v>
      </c>
      <c r="F39" s="523">
        <f t="shared" si="21"/>
        <v>6456727.755989518</v>
      </c>
      <c r="G39" s="524">
        <f t="shared" si="22"/>
        <v>1071626.9354423457</v>
      </c>
      <c r="H39" s="491">
        <f t="shared" si="23"/>
        <v>1071626.9354423457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6456727.755989518</v>
      </c>
      <c r="E40" s="522">
        <f>IF(+I14&lt;F39,I14,D40)</f>
        <v>327209.61904761905</v>
      </c>
      <c r="F40" s="523">
        <f t="shared" si="21"/>
        <v>6129518.1369418986</v>
      </c>
      <c r="G40" s="524">
        <f t="shared" si="22"/>
        <v>1034834.1453370827</v>
      </c>
      <c r="H40" s="491">
        <f t="shared" si="23"/>
        <v>1034834.1453370827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6129518.1369418986</v>
      </c>
      <c r="E41" s="522">
        <f>IF(+I14&lt;F40,I14,D41)</f>
        <v>327209.61904761905</v>
      </c>
      <c r="F41" s="523">
        <f t="shared" si="21"/>
        <v>5802308.5178942792</v>
      </c>
      <c r="G41" s="524">
        <f t="shared" si="22"/>
        <v>998041.35523181967</v>
      </c>
      <c r="H41" s="491">
        <f t="shared" si="23"/>
        <v>998041.35523181967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5802308.5178942792</v>
      </c>
      <c r="E42" s="522">
        <f>IF(+I14&lt;F41,I14,D42)</f>
        <v>327209.61904761905</v>
      </c>
      <c r="F42" s="523">
        <f t="shared" si="21"/>
        <v>5475098.8988466598</v>
      </c>
      <c r="G42" s="524">
        <f t="shared" si="22"/>
        <v>961248.56512655655</v>
      </c>
      <c r="H42" s="491">
        <f t="shared" si="23"/>
        <v>961248.56512655655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5475098.8988466598</v>
      </c>
      <c r="E43" s="522">
        <f>IF(+I14&lt;F42,I14,D43)</f>
        <v>327209.61904761905</v>
      </c>
      <c r="F43" s="523">
        <f t="shared" si="21"/>
        <v>5147889.2797990404</v>
      </c>
      <c r="G43" s="524">
        <f t="shared" si="22"/>
        <v>924455.77502129343</v>
      </c>
      <c r="H43" s="491">
        <f t="shared" si="23"/>
        <v>924455.77502129343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5147889.2797990404</v>
      </c>
      <c r="E44" s="522">
        <f>IF(+I14&lt;F43,I14,D44)</f>
        <v>327209.61904761905</v>
      </c>
      <c r="F44" s="523">
        <f t="shared" si="21"/>
        <v>4820679.660751421</v>
      </c>
      <c r="G44" s="524">
        <f t="shared" si="22"/>
        <v>887662.98491603043</v>
      </c>
      <c r="H44" s="491">
        <f t="shared" si="23"/>
        <v>887662.98491603043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4820679.660751421</v>
      </c>
      <c r="E45" s="522">
        <f>IF(+I14&lt;F44,I14,D45)</f>
        <v>327209.61904761905</v>
      </c>
      <c r="F45" s="523">
        <f t="shared" si="21"/>
        <v>4493470.0417038016</v>
      </c>
      <c r="G45" s="524">
        <f t="shared" si="22"/>
        <v>850870.19481076731</v>
      </c>
      <c r="H45" s="491">
        <f t="shared" si="23"/>
        <v>850870.19481076731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4493470.0417038016</v>
      </c>
      <c r="E46" s="522">
        <f>IF(+I14&lt;F45,I14,D46)</f>
        <v>327209.61904761905</v>
      </c>
      <c r="F46" s="523">
        <f t="shared" si="21"/>
        <v>4166260.4226561827</v>
      </c>
      <c r="G46" s="524">
        <f t="shared" si="22"/>
        <v>814077.40470550419</v>
      </c>
      <c r="H46" s="491">
        <f t="shared" si="23"/>
        <v>814077.40470550419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4166260.4226561827</v>
      </c>
      <c r="E47" s="522">
        <f>IF(+I14&lt;F46,I14,D47)</f>
        <v>327209.61904761905</v>
      </c>
      <c r="F47" s="523">
        <f t="shared" si="21"/>
        <v>3839050.8036085637</v>
      </c>
      <c r="G47" s="524">
        <f t="shared" si="22"/>
        <v>777284.61460024118</v>
      </c>
      <c r="H47" s="491">
        <f t="shared" si="23"/>
        <v>777284.61460024118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3839050.8036085637</v>
      </c>
      <c r="E48" s="522">
        <f>IF(+I14&lt;F47,I14,D48)</f>
        <v>327209.61904761905</v>
      </c>
      <c r="F48" s="523">
        <f t="shared" si="21"/>
        <v>3511841.1845609448</v>
      </c>
      <c r="G48" s="524">
        <f t="shared" si="22"/>
        <v>740491.82449497818</v>
      </c>
      <c r="H48" s="491">
        <f t="shared" si="23"/>
        <v>740491.82449497818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3511841.1845609448</v>
      </c>
      <c r="E49" s="522">
        <f>IF(+I14&lt;F48,I14,D49)</f>
        <v>327209.61904761905</v>
      </c>
      <c r="F49" s="523">
        <f t="shared" ref="F49:F72" si="24">+D49-E49</f>
        <v>3184631.5655133259</v>
      </c>
      <c r="G49" s="524">
        <f t="shared" si="22"/>
        <v>703699.03438971518</v>
      </c>
      <c r="H49" s="491">
        <f t="shared" si="23"/>
        <v>703699.03438971518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3184631.5655133259</v>
      </c>
      <c r="E50" s="522">
        <f>IF(+I14&lt;F49,I14,D50)</f>
        <v>327209.61904761905</v>
      </c>
      <c r="F50" s="523">
        <f t="shared" si="24"/>
        <v>2857421.9464657069</v>
      </c>
      <c r="G50" s="524">
        <f t="shared" si="22"/>
        <v>666906.24428445217</v>
      </c>
      <c r="H50" s="491">
        <f t="shared" si="23"/>
        <v>666906.24428445217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2857421.9464657069</v>
      </c>
      <c r="E51" s="522">
        <f>IF(+I14&lt;F50,I14,D51)</f>
        <v>327209.61904761905</v>
      </c>
      <c r="F51" s="523">
        <f t="shared" si="24"/>
        <v>2530212.327418088</v>
      </c>
      <c r="G51" s="524">
        <f t="shared" si="22"/>
        <v>630113.45417918917</v>
      </c>
      <c r="H51" s="491">
        <f t="shared" si="23"/>
        <v>630113.45417918917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2530212.327418088</v>
      </c>
      <c r="E52" s="522">
        <f>IF(+I14&lt;F51,I14,D52)</f>
        <v>327209.61904761905</v>
      </c>
      <c r="F52" s="523">
        <f t="shared" si="24"/>
        <v>2203002.708370469</v>
      </c>
      <c r="G52" s="524">
        <f t="shared" si="22"/>
        <v>593320.66407392616</v>
      </c>
      <c r="H52" s="491">
        <f t="shared" si="23"/>
        <v>593320.66407392616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2203002.708370469</v>
      </c>
      <c r="E53" s="522">
        <f>IF(+I14&lt;F52,I14,D53)</f>
        <v>327209.61904761905</v>
      </c>
      <c r="F53" s="523">
        <f t="shared" si="24"/>
        <v>1875793.0893228501</v>
      </c>
      <c r="G53" s="524">
        <f t="shared" si="22"/>
        <v>556527.87396866304</v>
      </c>
      <c r="H53" s="491">
        <f t="shared" si="23"/>
        <v>556527.87396866304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1875793.0893228501</v>
      </c>
      <c r="E54" s="522">
        <f>IF(+I14&lt;F53,I14,D54)</f>
        <v>327209.61904761905</v>
      </c>
      <c r="F54" s="523">
        <f t="shared" si="24"/>
        <v>1548583.4702752312</v>
      </c>
      <c r="G54" s="524">
        <f t="shared" si="22"/>
        <v>519735.08386340004</v>
      </c>
      <c r="H54" s="491">
        <f t="shared" si="23"/>
        <v>519735.08386340004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1548583.4702752312</v>
      </c>
      <c r="E55" s="522">
        <f>IF(+I14&lt;F54,I14,D55)</f>
        <v>327209.61904761905</v>
      </c>
      <c r="F55" s="523">
        <f t="shared" si="24"/>
        <v>1221373.8512276122</v>
      </c>
      <c r="G55" s="524">
        <f t="shared" si="22"/>
        <v>482942.29375813704</v>
      </c>
      <c r="H55" s="491">
        <f t="shared" si="23"/>
        <v>482942.29375813704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1221373.8512276122</v>
      </c>
      <c r="E56" s="522">
        <f>IF(+I14&lt;F55,I14,D56)</f>
        <v>327209.61904761905</v>
      </c>
      <c r="F56" s="523">
        <f t="shared" si="24"/>
        <v>894164.23217999318</v>
      </c>
      <c r="G56" s="524">
        <f t="shared" si="22"/>
        <v>446149.50365287403</v>
      </c>
      <c r="H56" s="491">
        <f t="shared" si="23"/>
        <v>446149.50365287403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894164.23217999318</v>
      </c>
      <c r="E57" s="522">
        <f>IF(+I14&lt;F56,I14,D57)</f>
        <v>327209.61904761905</v>
      </c>
      <c r="F57" s="523">
        <f t="shared" si="24"/>
        <v>566954.61313237413</v>
      </c>
      <c r="G57" s="524">
        <f t="shared" si="22"/>
        <v>409356.71354761097</v>
      </c>
      <c r="H57" s="491">
        <f t="shared" si="23"/>
        <v>409356.71354761097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566954.61313237413</v>
      </c>
      <c r="E58" s="522">
        <f>IF(+I14&lt;F57,I14,D58)</f>
        <v>327209.61904761905</v>
      </c>
      <c r="F58" s="523">
        <f t="shared" si="24"/>
        <v>239744.99408475508</v>
      </c>
      <c r="G58" s="524">
        <f t="shared" si="22"/>
        <v>372563.92344234791</v>
      </c>
      <c r="H58" s="491">
        <f t="shared" si="23"/>
        <v>372563.92344234791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239744.99408475508</v>
      </c>
      <c r="E59" s="522">
        <f>IF(+I14&lt;F58,I14,D59)</f>
        <v>239744.99408475508</v>
      </c>
      <c r="F59" s="523">
        <f t="shared" si="24"/>
        <v>0</v>
      </c>
      <c r="G59" s="524">
        <f t="shared" si="22"/>
        <v>253223.94875580375</v>
      </c>
      <c r="H59" s="491">
        <f t="shared" si="23"/>
        <v>253223.94875580375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2"/>
        <v>0</v>
      </c>
      <c r="H72" s="47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48897958.629376881</v>
      </c>
      <c r="H73" s="375">
        <f>SUM(H17:H72)</f>
        <v>48897958.629376881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1494217.6887684264</v>
      </c>
      <c r="N87" s="546">
        <f>IF(J92&lt;D11,0,VLOOKUP(J92,C17:O72,11))</f>
        <v>1494217.6887684264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1443497.1108589019</v>
      </c>
      <c r="N88" s="550">
        <f>IF(J92&lt;D11,0,VLOOKUP(J92,C99:P154,7))</f>
        <v>1443497.1108589019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-50720.577909524553</v>
      </c>
      <c r="N89" s="555">
        <f>+N88-N87</f>
        <v>-50720.577909524553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13742804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312336.45454545453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9">+I99-H99</f>
        <v>0</v>
      </c>
      <c r="K99" s="514"/>
      <c r="L99" s="512">
        <f t="shared" ref="L99:L104" si="30">H99</f>
        <v>1047418</v>
      </c>
      <c r="M99" s="513">
        <f t="shared" ref="M99:M130" si="31">IF(L99&lt;&gt;0,+H99-L99,0)</f>
        <v>0</v>
      </c>
      <c r="N99" s="512">
        <f t="shared" ref="N99:N104" si="32">I99</f>
        <v>1047418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9"/>
        <v>0</v>
      </c>
      <c r="K100" s="514"/>
      <c r="L100" s="518">
        <f t="shared" si="30"/>
        <v>2549366.7560608997</v>
      </c>
      <c r="M100" s="519">
        <f t="shared" si="31"/>
        <v>0</v>
      </c>
      <c r="N100" s="518">
        <f t="shared" si="32"/>
        <v>2549366.7560608997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9"/>
        <v>0</v>
      </c>
      <c r="K101" s="514"/>
      <c r="L101" s="518">
        <f t="shared" si="30"/>
        <v>2294337.1869887193</v>
      </c>
      <c r="M101" s="519">
        <f t="shared" si="31"/>
        <v>0</v>
      </c>
      <c r="N101" s="518">
        <f t="shared" si="32"/>
        <v>2294337.1869887193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9"/>
        <v>0</v>
      </c>
      <c r="K102" s="514"/>
      <c r="L102" s="518">
        <f t="shared" si="30"/>
        <v>2203987.9280377463</v>
      </c>
      <c r="M102" s="519">
        <f t="shared" si="31"/>
        <v>0</v>
      </c>
      <c r="N102" s="518">
        <f t="shared" si="32"/>
        <v>2203987.9280377463</v>
      </c>
      <c r="O102" s="514">
        <f t="shared" si="33"/>
        <v>0</v>
      </c>
      <c r="P102" s="514">
        <f t="shared" si="34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30"/>
        <v>2008430.1570795039</v>
      </c>
      <c r="M103" s="519">
        <f t="shared" ref="M103:M108" si="36">IF(L103&lt;&gt;0,+H103-L103,0)</f>
        <v>0</v>
      </c>
      <c r="N103" s="518">
        <f t="shared" si="32"/>
        <v>2008430.1570795039</v>
      </c>
      <c r="O103" s="514">
        <f t="shared" ref="O103:O108" si="37">IF(N103&lt;&gt;0,+I103-N103,0)</f>
        <v>0</v>
      </c>
      <c r="P103" s="514">
        <f t="shared" ref="P103:P108" si="38">+O103-M103</f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30"/>
        <v>1971805.3159359931</v>
      </c>
      <c r="M104" s="519">
        <f t="shared" si="36"/>
        <v>0</v>
      </c>
      <c r="N104" s="518">
        <f t="shared" si="32"/>
        <v>1971805.3159359931</v>
      </c>
      <c r="O104" s="514">
        <f t="shared" si="37"/>
        <v>0</v>
      </c>
      <c r="P104" s="514">
        <f t="shared" si="38"/>
        <v>0</v>
      </c>
      <c r="Q104" s="269"/>
    </row>
    <row r="105" spans="1:17" ht="12.5">
      <c r="B105" s="195" t="str">
        <f t="shared" si="35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9"/>
        <v>0</v>
      </c>
      <c r="K105" s="514"/>
      <c r="L105" s="518">
        <f t="shared" ref="L105:L110" si="39">H105</f>
        <v>1878421.3763593063</v>
      </c>
      <c r="M105" s="519">
        <f t="shared" si="36"/>
        <v>0</v>
      </c>
      <c r="N105" s="518">
        <f t="shared" ref="N105:N110" si="40">I105</f>
        <v>1878421.3763593063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9"/>
        <v>0</v>
      </c>
      <c r="K106" s="514"/>
      <c r="L106" s="518">
        <f t="shared" si="39"/>
        <v>1773026.5961818276</v>
      </c>
      <c r="M106" s="519">
        <f t="shared" si="36"/>
        <v>0</v>
      </c>
      <c r="N106" s="518">
        <f t="shared" si="40"/>
        <v>1773026.5961818276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9"/>
        <v>0</v>
      </c>
      <c r="K107" s="514"/>
      <c r="L107" s="518">
        <f t="shared" si="39"/>
        <v>1678628.9979876066</v>
      </c>
      <c r="M107" s="519">
        <f t="shared" si="36"/>
        <v>0</v>
      </c>
      <c r="N107" s="518">
        <f t="shared" si="40"/>
        <v>1678628.9979876066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9"/>
        <v>0</v>
      </c>
      <c r="K108" s="514"/>
      <c r="L108" s="518">
        <f t="shared" si="39"/>
        <v>1467548.7578705251</v>
      </c>
      <c r="M108" s="519">
        <f t="shared" si="36"/>
        <v>0</v>
      </c>
      <c r="N108" s="518">
        <f t="shared" si="40"/>
        <v>1467548.7578705251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9"/>
        <v>0</v>
      </c>
      <c r="K109" s="514"/>
      <c r="L109" s="518">
        <f t="shared" si="39"/>
        <v>1440827.5862967977</v>
      </c>
      <c r="M109" s="519">
        <f t="shared" ref="M109" si="41">IF(L109&lt;&gt;0,+H109-L109,0)</f>
        <v>0</v>
      </c>
      <c r="N109" s="518">
        <f t="shared" si="40"/>
        <v>1440827.5862967977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29"/>
        <v>0</v>
      </c>
      <c r="K110" s="514"/>
      <c r="L110" s="518">
        <f t="shared" si="39"/>
        <v>1419233.2721645404</v>
      </c>
      <c r="M110" s="519">
        <f t="shared" ref="M110" si="42">IF(L110&lt;&gt;0,+H110-L110,0)</f>
        <v>0</v>
      </c>
      <c r="N110" s="518">
        <f t="shared" si="40"/>
        <v>1419233.2721645404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2021</v>
      </c>
      <c r="D111" s="508">
        <v>9987782.6397374608</v>
      </c>
      <c r="E111" s="516">
        <v>335190.34146341466</v>
      </c>
      <c r="F111" s="515">
        <v>9652592.2982740458</v>
      </c>
      <c r="G111" s="515">
        <v>9820187.4690057524</v>
      </c>
      <c r="H111" s="516">
        <v>1449921.3248336383</v>
      </c>
      <c r="I111" s="510">
        <v>1449921.3248336383</v>
      </c>
      <c r="J111" s="514">
        <f t="shared" si="29"/>
        <v>0</v>
      </c>
      <c r="K111" s="514"/>
      <c r="L111" s="518">
        <f t="shared" ref="L111" si="43">H111</f>
        <v>1449921.3248336383</v>
      </c>
      <c r="M111" s="519">
        <f t="shared" ref="M111" si="44">IF(L111&lt;&gt;0,+H111-L111,0)</f>
        <v>0</v>
      </c>
      <c r="N111" s="518">
        <f t="shared" ref="N111" si="45">I111</f>
        <v>1449921.3248336383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2022</v>
      </c>
      <c r="D112" s="508">
        <v>9652592.2982740458</v>
      </c>
      <c r="E112" s="516">
        <v>327209.61904761905</v>
      </c>
      <c r="F112" s="515">
        <v>9325382.6792264264</v>
      </c>
      <c r="G112" s="515">
        <v>9488987.4887502361</v>
      </c>
      <c r="H112" s="516">
        <v>1441765.6221326464</v>
      </c>
      <c r="I112" s="510">
        <v>1441765.6221326464</v>
      </c>
      <c r="J112" s="514">
        <f t="shared" si="29"/>
        <v>0</v>
      </c>
      <c r="K112" s="514"/>
      <c r="L112" s="518">
        <f t="shared" ref="L112" si="46">H112</f>
        <v>1441765.6221326464</v>
      </c>
      <c r="M112" s="519">
        <f t="shared" ref="M112" si="47">IF(L112&lt;&gt;0,+H112-L112,0)</f>
        <v>0</v>
      </c>
      <c r="N112" s="518">
        <f t="shared" ref="N112" si="48">I112</f>
        <v>1441765.6221326464</v>
      </c>
      <c r="O112" s="514">
        <f t="shared" ref="O112" si="49">IF(N112&lt;&gt;0,+I112-N112,0)</f>
        <v>0</v>
      </c>
      <c r="P112" s="514">
        <f t="shared" ref="P112" si="50">+O112-M112</f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2023</v>
      </c>
      <c r="D113" s="374">
        <f>IF(F112+SUM(E$99:E112)=D$92,F112,D$92-SUM(E$99:E112))</f>
        <v>9325382.6792264264</v>
      </c>
      <c r="E113" s="522">
        <f>IF(+J96&lt;F112,J96,D113)</f>
        <v>312336.45454545453</v>
      </c>
      <c r="F113" s="523">
        <f t="shared" ref="F113:F130" si="51">+D113-E113</f>
        <v>9013046.2246809714</v>
      </c>
      <c r="G113" s="523">
        <f t="shared" ref="G113:G130" si="52">+(F113+D113)/2</f>
        <v>9169214.4519536979</v>
      </c>
      <c r="H113" s="526">
        <f t="shared" ref="H113:H154" si="53">+J$94*G113+E113</f>
        <v>1443497.1108589019</v>
      </c>
      <c r="I113" s="577">
        <f t="shared" ref="I113:I154" si="54">+J$95*G113+E113</f>
        <v>1443497.1108589019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2024</v>
      </c>
      <c r="D114" s="374">
        <f>IF(F113+SUM(E$99:E113)=D$92,F113,D$92-SUM(E$99:E113))</f>
        <v>9013046.2246809714</v>
      </c>
      <c r="E114" s="522">
        <f>IF(+J96&lt;F113,J96,D114)</f>
        <v>312336.45454545453</v>
      </c>
      <c r="F114" s="523">
        <f t="shared" si="51"/>
        <v>8700709.7701355163</v>
      </c>
      <c r="G114" s="523">
        <f t="shared" si="52"/>
        <v>8856877.9974082448</v>
      </c>
      <c r="H114" s="526">
        <f t="shared" si="53"/>
        <v>1404965.7065858815</v>
      </c>
      <c r="I114" s="577">
        <f t="shared" si="54"/>
        <v>1404965.7065858815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2025</v>
      </c>
      <c r="D115" s="374">
        <f>IF(F114+SUM(E$99:E114)=D$92,F114,D$92-SUM(E$99:E114))</f>
        <v>8700709.7701355163</v>
      </c>
      <c r="E115" s="522">
        <f>IF(+J96&lt;F114,J96,D115)</f>
        <v>312336.45454545453</v>
      </c>
      <c r="F115" s="523">
        <f t="shared" si="51"/>
        <v>8388373.3155900622</v>
      </c>
      <c r="G115" s="523">
        <f t="shared" si="52"/>
        <v>8544541.5428627897</v>
      </c>
      <c r="H115" s="526">
        <f t="shared" si="53"/>
        <v>1366434.3023128607</v>
      </c>
      <c r="I115" s="577">
        <f t="shared" si="54"/>
        <v>1366434.3023128607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2026</v>
      </c>
      <c r="D116" s="374">
        <f>IF(F115+SUM(E$99:E115)=D$92,F115,D$92-SUM(E$99:E115))</f>
        <v>8388373.3155900622</v>
      </c>
      <c r="E116" s="522">
        <f>IF(+J96&lt;F115,J96,D116)</f>
        <v>312336.45454545453</v>
      </c>
      <c r="F116" s="523">
        <f t="shared" si="51"/>
        <v>8076036.8610446081</v>
      </c>
      <c r="G116" s="523">
        <f t="shared" si="52"/>
        <v>8232205.0883173347</v>
      </c>
      <c r="H116" s="526">
        <f t="shared" si="53"/>
        <v>1327902.8980398399</v>
      </c>
      <c r="I116" s="577">
        <f t="shared" si="54"/>
        <v>1327902.8980398399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2027</v>
      </c>
      <c r="D117" s="374">
        <f>IF(F116+SUM(E$99:E116)=D$92,F116,D$92-SUM(E$99:E116))</f>
        <v>8076036.8610446081</v>
      </c>
      <c r="E117" s="522">
        <f>IF(+J96&lt;F116,J96,D117)</f>
        <v>312336.45454545453</v>
      </c>
      <c r="F117" s="523">
        <f t="shared" si="51"/>
        <v>7763700.4064991539</v>
      </c>
      <c r="G117" s="523">
        <f t="shared" si="52"/>
        <v>7919868.6337718815</v>
      </c>
      <c r="H117" s="526">
        <f t="shared" si="53"/>
        <v>1289371.4937668194</v>
      </c>
      <c r="I117" s="577">
        <f t="shared" si="54"/>
        <v>1289371.4937668194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2028</v>
      </c>
      <c r="D118" s="374">
        <f>IF(F117+SUM(E$99:E117)=D$92,F117,D$92-SUM(E$99:E117))</f>
        <v>7763700.4064991539</v>
      </c>
      <c r="E118" s="522">
        <f>IF(+J96&lt;F117,J96,D118)</f>
        <v>312336.45454545453</v>
      </c>
      <c r="F118" s="523">
        <f t="shared" si="51"/>
        <v>7451363.9519536998</v>
      </c>
      <c r="G118" s="523">
        <f t="shared" si="52"/>
        <v>7607532.1792264264</v>
      </c>
      <c r="H118" s="526">
        <f t="shared" si="53"/>
        <v>1250840.0894937988</v>
      </c>
      <c r="I118" s="577">
        <f t="shared" si="54"/>
        <v>1250840.0894937988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2029</v>
      </c>
      <c r="D119" s="374">
        <f>IF(F118+SUM(E$99:E118)=D$92,F118,D$92-SUM(E$99:E118))</f>
        <v>7451363.9519536998</v>
      </c>
      <c r="E119" s="522">
        <f>IF(+J96&lt;F118,J96,D119)</f>
        <v>312336.45454545453</v>
      </c>
      <c r="F119" s="523">
        <f t="shared" si="51"/>
        <v>7139027.4974082457</v>
      </c>
      <c r="G119" s="523">
        <f t="shared" si="52"/>
        <v>7295195.7246809732</v>
      </c>
      <c r="H119" s="526">
        <f t="shared" si="53"/>
        <v>1212308.6852207782</v>
      </c>
      <c r="I119" s="577">
        <f t="shared" si="54"/>
        <v>1212308.6852207782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2030</v>
      </c>
      <c r="D120" s="374">
        <f>IF(F119+SUM(E$99:E119)=D$92,F119,D$92-SUM(E$99:E119))</f>
        <v>7139027.4974082457</v>
      </c>
      <c r="E120" s="522">
        <f>IF(+J96&lt;F119,J96,D120)</f>
        <v>312336.45454545453</v>
      </c>
      <c r="F120" s="523">
        <f t="shared" si="51"/>
        <v>6826691.0428627916</v>
      </c>
      <c r="G120" s="523">
        <f t="shared" si="52"/>
        <v>6982859.2701355182</v>
      </c>
      <c r="H120" s="526">
        <f t="shared" si="53"/>
        <v>1173777.2809477574</v>
      </c>
      <c r="I120" s="577">
        <f t="shared" si="54"/>
        <v>1173777.2809477574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2031</v>
      </c>
      <c r="D121" s="374">
        <f>IF(F120+SUM(E$99:E120)=D$92,F120,D$92-SUM(E$99:E120))</f>
        <v>6826691.0428627916</v>
      </c>
      <c r="E121" s="522">
        <f>IF(+J96&lt;F120,J96,D121)</f>
        <v>312336.45454545453</v>
      </c>
      <c r="F121" s="523">
        <f t="shared" si="51"/>
        <v>6514354.5883173374</v>
      </c>
      <c r="G121" s="523">
        <f t="shared" si="52"/>
        <v>6670522.815590065</v>
      </c>
      <c r="H121" s="526">
        <f t="shared" si="53"/>
        <v>1135245.8766747368</v>
      </c>
      <c r="I121" s="577">
        <f t="shared" si="54"/>
        <v>1135245.8766747368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2032</v>
      </c>
      <c r="D122" s="374">
        <f>IF(F121+SUM(E$99:E121)=D$92,F121,D$92-SUM(E$99:E121))</f>
        <v>6514354.5883173374</v>
      </c>
      <c r="E122" s="522">
        <f>IF(+J96&lt;F121,J96,D122)</f>
        <v>312336.45454545453</v>
      </c>
      <c r="F122" s="523">
        <f t="shared" si="51"/>
        <v>6202018.1337718833</v>
      </c>
      <c r="G122" s="523">
        <f t="shared" si="52"/>
        <v>6358186.3610446099</v>
      </c>
      <c r="H122" s="526">
        <f t="shared" si="53"/>
        <v>1096714.4724017163</v>
      </c>
      <c r="I122" s="577">
        <f t="shared" si="54"/>
        <v>1096714.4724017163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2033</v>
      </c>
      <c r="D123" s="374">
        <f>IF(F122+SUM(E$99:E122)=D$92,F122,D$92-SUM(E$99:E122))</f>
        <v>6202018.1337718833</v>
      </c>
      <c r="E123" s="522">
        <f>IF(+J96&lt;F122,J96,D123)</f>
        <v>312336.45454545453</v>
      </c>
      <c r="F123" s="523">
        <f t="shared" si="51"/>
        <v>5889681.6792264292</v>
      </c>
      <c r="G123" s="523">
        <f t="shared" si="52"/>
        <v>6045849.9064991567</v>
      </c>
      <c r="H123" s="526">
        <f t="shared" si="53"/>
        <v>1058183.0681286957</v>
      </c>
      <c r="I123" s="577">
        <f t="shared" si="54"/>
        <v>1058183.0681286957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2034</v>
      </c>
      <c r="D124" s="374">
        <f>IF(F123+SUM(E$99:E123)=D$92,F123,D$92-SUM(E$99:E123))</f>
        <v>5889681.6792264292</v>
      </c>
      <c r="E124" s="522">
        <f>IF(+J96&lt;F123,J96,D124)</f>
        <v>312336.45454545453</v>
      </c>
      <c r="F124" s="523">
        <f t="shared" si="51"/>
        <v>5577345.2246809751</v>
      </c>
      <c r="G124" s="523">
        <f t="shared" si="52"/>
        <v>5733513.4519537017</v>
      </c>
      <c r="H124" s="526">
        <f t="shared" si="53"/>
        <v>1019651.6638556749</v>
      </c>
      <c r="I124" s="577">
        <f t="shared" si="54"/>
        <v>1019651.6638556749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2035</v>
      </c>
      <c r="D125" s="374">
        <f>IF(F124+SUM(E$99:E124)=D$92,F124,D$92-SUM(E$99:E124))</f>
        <v>5577345.2246809751</v>
      </c>
      <c r="E125" s="522">
        <f>IF(+J96&lt;F124,J96,D125)</f>
        <v>312336.45454545453</v>
      </c>
      <c r="F125" s="523">
        <f t="shared" si="51"/>
        <v>5265008.770135521</v>
      </c>
      <c r="G125" s="523">
        <f t="shared" si="52"/>
        <v>5421176.9974082485</v>
      </c>
      <c r="H125" s="526">
        <f t="shared" si="53"/>
        <v>981120.25958265457</v>
      </c>
      <c r="I125" s="577">
        <f t="shared" si="54"/>
        <v>981120.25958265457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2036</v>
      </c>
      <c r="D126" s="374">
        <f>IF(F125+SUM(E$99:E125)=D$92,F125,D$92-SUM(E$99:E125))</f>
        <v>5265008.770135521</v>
      </c>
      <c r="E126" s="522">
        <f>IF(+J96&lt;F125,J96,D126)</f>
        <v>312336.45454545453</v>
      </c>
      <c r="F126" s="523">
        <f t="shared" si="51"/>
        <v>4952672.3155900668</v>
      </c>
      <c r="G126" s="523">
        <f t="shared" si="52"/>
        <v>5108840.5428627934</v>
      </c>
      <c r="H126" s="526">
        <f t="shared" si="53"/>
        <v>942588.85530963377</v>
      </c>
      <c r="I126" s="577">
        <f t="shared" si="54"/>
        <v>942588.85530963377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2037</v>
      </c>
      <c r="D127" s="374">
        <f>IF(F126+SUM(E$99:E126)=D$92,F126,D$92-SUM(E$99:E126))</f>
        <v>4952672.3155900668</v>
      </c>
      <c r="E127" s="522">
        <f>IF(+J96&lt;F126,J96,D127)</f>
        <v>312336.45454545453</v>
      </c>
      <c r="F127" s="523">
        <f t="shared" si="51"/>
        <v>4640335.8610446127</v>
      </c>
      <c r="G127" s="523">
        <f t="shared" si="52"/>
        <v>4796504.0883173402</v>
      </c>
      <c r="H127" s="526">
        <f t="shared" si="53"/>
        <v>904057.4510366132</v>
      </c>
      <c r="I127" s="577">
        <f t="shared" si="54"/>
        <v>904057.4510366132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2038</v>
      </c>
      <c r="D128" s="374">
        <f>IF(F127+SUM(E$99:E127)=D$92,F127,D$92-SUM(E$99:E127))</f>
        <v>4640335.8610446127</v>
      </c>
      <c r="E128" s="522">
        <f>IF(+J96&lt;F127,J96,D128)</f>
        <v>312336.45454545453</v>
      </c>
      <c r="F128" s="523">
        <f t="shared" si="51"/>
        <v>4327999.4064991586</v>
      </c>
      <c r="G128" s="523">
        <f t="shared" si="52"/>
        <v>4484167.6337718852</v>
      </c>
      <c r="H128" s="526">
        <f t="shared" si="53"/>
        <v>865526.04676359263</v>
      </c>
      <c r="I128" s="577">
        <f t="shared" si="54"/>
        <v>865526.04676359263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2039</v>
      </c>
      <c r="D129" s="374">
        <f>IF(F128+SUM(E$99:E128)=D$92,F128,D$92-SUM(E$99:E128))</f>
        <v>4327999.4064991586</v>
      </c>
      <c r="E129" s="522">
        <f>IF(+J96&lt;F128,J96,D129)</f>
        <v>312336.45454545453</v>
      </c>
      <c r="F129" s="523">
        <f t="shared" si="51"/>
        <v>4015662.951953704</v>
      </c>
      <c r="G129" s="523">
        <f t="shared" si="52"/>
        <v>4171831.1792264311</v>
      </c>
      <c r="H129" s="526">
        <f t="shared" si="53"/>
        <v>826994.64249057183</v>
      </c>
      <c r="I129" s="577">
        <f t="shared" si="54"/>
        <v>826994.64249057183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2040</v>
      </c>
      <c r="D130" s="374">
        <f>IF(F129+SUM(E$99:E129)=D$92,F129,D$92-SUM(E$99:E129))</f>
        <v>4015662.951953704</v>
      </c>
      <c r="E130" s="522">
        <f>IF(+J96&lt;F129,J96,D130)</f>
        <v>312336.45454545453</v>
      </c>
      <c r="F130" s="523">
        <f t="shared" si="51"/>
        <v>3703326.4974082494</v>
      </c>
      <c r="G130" s="523">
        <f t="shared" si="52"/>
        <v>3859494.7246809769</v>
      </c>
      <c r="H130" s="526">
        <f t="shared" si="53"/>
        <v>788463.23821755126</v>
      </c>
      <c r="I130" s="577">
        <f t="shared" si="54"/>
        <v>788463.23821755126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2041</v>
      </c>
      <c r="D131" s="374">
        <f>IF(F130+SUM(E$99:E130)=D$92,F130,D$92-SUM(E$99:E130))</f>
        <v>3703326.4974082494</v>
      </c>
      <c r="E131" s="522">
        <f>IF(+J96&lt;F130,J96,D131)</f>
        <v>312336.45454545453</v>
      </c>
      <c r="F131" s="523">
        <f t="shared" ref="F131:F154" si="55">+D131-E131</f>
        <v>3390990.0428627948</v>
      </c>
      <c r="G131" s="523">
        <f t="shared" ref="G131:G154" si="56">+(F131+D131)/2</f>
        <v>3547158.2701355219</v>
      </c>
      <c r="H131" s="526">
        <f t="shared" si="53"/>
        <v>749931.83394453058</v>
      </c>
      <c r="I131" s="577">
        <f t="shared" si="54"/>
        <v>749931.83394453058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2042</v>
      </c>
      <c r="D132" s="374">
        <f>IF(F131+SUM(E$99:E131)=D$92,F131,D$92-SUM(E$99:E131))</f>
        <v>3390990.0428627948</v>
      </c>
      <c r="E132" s="522">
        <f>IF(+J96&lt;F131,J96,D132)</f>
        <v>312336.45454545453</v>
      </c>
      <c r="F132" s="523">
        <f t="shared" si="55"/>
        <v>3078653.5883173402</v>
      </c>
      <c r="G132" s="523">
        <f t="shared" si="56"/>
        <v>3234821.8155900678</v>
      </c>
      <c r="H132" s="526">
        <f t="shared" si="53"/>
        <v>711400.42967150989</v>
      </c>
      <c r="I132" s="577">
        <f t="shared" si="54"/>
        <v>711400.42967150989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2043</v>
      </c>
      <c r="D133" s="374">
        <f>IF(F132+SUM(E$99:E132)=D$92,F132,D$92-SUM(E$99:E132))</f>
        <v>3078653.5883173402</v>
      </c>
      <c r="E133" s="522">
        <f>IF(+J96&lt;F132,J96,D133)</f>
        <v>312336.45454545453</v>
      </c>
      <c r="F133" s="523">
        <f t="shared" si="55"/>
        <v>2766317.1337718857</v>
      </c>
      <c r="G133" s="523">
        <f t="shared" si="56"/>
        <v>2922485.3610446127</v>
      </c>
      <c r="H133" s="526">
        <f t="shared" si="53"/>
        <v>672869.0253984892</v>
      </c>
      <c r="I133" s="577">
        <f t="shared" si="54"/>
        <v>672869.0253984892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2044</v>
      </c>
      <c r="D134" s="374">
        <f>IF(F133+SUM(E$99:E133)=D$92,F133,D$92-SUM(E$99:E133))</f>
        <v>2766317.1337718857</v>
      </c>
      <c r="E134" s="522">
        <f>IF(+J96&lt;F133,J96,D134)</f>
        <v>312336.45454545453</v>
      </c>
      <c r="F134" s="523">
        <f t="shared" si="55"/>
        <v>2453980.6792264311</v>
      </c>
      <c r="G134" s="523">
        <f t="shared" si="56"/>
        <v>2610148.9064991586</v>
      </c>
      <c r="H134" s="526">
        <f t="shared" si="53"/>
        <v>634337.62112546852</v>
      </c>
      <c r="I134" s="577">
        <f t="shared" si="54"/>
        <v>634337.62112546852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2045</v>
      </c>
      <c r="D135" s="374">
        <f>IF(F134+SUM(E$99:E134)=D$92,F134,D$92-SUM(E$99:E134))</f>
        <v>2453980.6792264311</v>
      </c>
      <c r="E135" s="522">
        <f>IF(+J96&lt;F134,J96,D135)</f>
        <v>312336.45454545453</v>
      </c>
      <c r="F135" s="523">
        <f t="shared" si="55"/>
        <v>2141644.2246809765</v>
      </c>
      <c r="G135" s="523">
        <f t="shared" si="56"/>
        <v>2297812.4519537035</v>
      </c>
      <c r="H135" s="526">
        <f t="shared" si="53"/>
        <v>595806.21685244795</v>
      </c>
      <c r="I135" s="577">
        <f t="shared" si="54"/>
        <v>595806.21685244795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2046</v>
      </c>
      <c r="D136" s="374">
        <f>IF(F135+SUM(E$99:E135)=D$92,F135,D$92-SUM(E$99:E135))</f>
        <v>2141644.2246809765</v>
      </c>
      <c r="E136" s="522">
        <f>IF(+J96&lt;F135,J96,D136)</f>
        <v>312336.45454545453</v>
      </c>
      <c r="F136" s="523">
        <f t="shared" si="55"/>
        <v>1829307.7701355219</v>
      </c>
      <c r="G136" s="523">
        <f t="shared" si="56"/>
        <v>1985475.9974082492</v>
      </c>
      <c r="H136" s="526">
        <f t="shared" si="53"/>
        <v>557274.81257942726</v>
      </c>
      <c r="I136" s="577">
        <f t="shared" si="54"/>
        <v>557274.81257942726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2047</v>
      </c>
      <c r="D137" s="374">
        <f>IF(F136+SUM(E$99:E136)=D$92,F136,D$92-SUM(E$99:E136))</f>
        <v>1829307.7701355219</v>
      </c>
      <c r="E137" s="522">
        <f>IF(+J96&lt;F136,J96,D137)</f>
        <v>312336.45454545453</v>
      </c>
      <c r="F137" s="523">
        <f t="shared" si="55"/>
        <v>1516971.3155900673</v>
      </c>
      <c r="G137" s="523">
        <f t="shared" si="56"/>
        <v>1673139.5428627946</v>
      </c>
      <c r="H137" s="526">
        <f t="shared" si="53"/>
        <v>518743.40830640658</v>
      </c>
      <c r="I137" s="577">
        <f t="shared" si="54"/>
        <v>518743.40830640658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2048</v>
      </c>
      <c r="D138" s="374">
        <f>IF(F137+SUM(E$99:E137)=D$92,F137,D$92-SUM(E$99:E137))</f>
        <v>1516971.3155900673</v>
      </c>
      <c r="E138" s="522">
        <f>IF(+J96&lt;F137,J96,D138)</f>
        <v>312336.45454545453</v>
      </c>
      <c r="F138" s="523">
        <f t="shared" si="55"/>
        <v>1204634.8610446127</v>
      </c>
      <c r="G138" s="523">
        <f t="shared" si="56"/>
        <v>1360803.08831734</v>
      </c>
      <c r="H138" s="526">
        <f t="shared" si="53"/>
        <v>480212.00403338589</v>
      </c>
      <c r="I138" s="577">
        <f t="shared" si="54"/>
        <v>480212.00403338589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2049</v>
      </c>
      <c r="D139" s="374">
        <f>IF(F138+SUM(E$99:E138)=D$92,F138,D$92-SUM(E$99:E138))</f>
        <v>1204634.8610446127</v>
      </c>
      <c r="E139" s="522">
        <f>IF(+J96&lt;F138,J96,D139)</f>
        <v>312336.45454545453</v>
      </c>
      <c r="F139" s="523">
        <f t="shared" si="55"/>
        <v>892298.40649915813</v>
      </c>
      <c r="G139" s="523">
        <f t="shared" si="56"/>
        <v>1048466.6337718854</v>
      </c>
      <c r="H139" s="526">
        <f t="shared" si="53"/>
        <v>441680.59976036521</v>
      </c>
      <c r="I139" s="577">
        <f t="shared" si="54"/>
        <v>441680.59976036521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2050</v>
      </c>
      <c r="D140" s="374">
        <f>IF(F139+SUM(E$99:E139)=D$92,F139,D$92-SUM(E$99:E139))</f>
        <v>892298.40649915813</v>
      </c>
      <c r="E140" s="522">
        <f>IF(+J96&lt;F139,J96,D140)</f>
        <v>312336.45454545453</v>
      </c>
      <c r="F140" s="523">
        <f t="shared" si="55"/>
        <v>579961.95195370354</v>
      </c>
      <c r="G140" s="523">
        <f t="shared" si="56"/>
        <v>736130.17922643083</v>
      </c>
      <c r="H140" s="526">
        <f t="shared" si="53"/>
        <v>403149.19548734452</v>
      </c>
      <c r="I140" s="577">
        <f t="shared" si="54"/>
        <v>403149.19548734452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2051</v>
      </c>
      <c r="D141" s="374">
        <f>IF(F140+SUM(E$99:E140)=D$92,F140,D$92-SUM(E$99:E140))</f>
        <v>579961.95195370354</v>
      </c>
      <c r="E141" s="522">
        <f>IF(+J96&lt;F140,J96,D141)</f>
        <v>312336.45454545453</v>
      </c>
      <c r="F141" s="523">
        <f t="shared" si="55"/>
        <v>267625.49740824901</v>
      </c>
      <c r="G141" s="523">
        <f t="shared" si="56"/>
        <v>423793.72468097624</v>
      </c>
      <c r="H141" s="526">
        <f t="shared" si="53"/>
        <v>364617.79121432384</v>
      </c>
      <c r="I141" s="577">
        <f t="shared" si="54"/>
        <v>364617.79121432384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2052</v>
      </c>
      <c r="D142" s="374">
        <f>IF(F141+SUM(E$99:E141)=D$92,F141,D$92-SUM(E$99:E141))</f>
        <v>267625.49740824901</v>
      </c>
      <c r="E142" s="522">
        <f>IF(+J96&lt;F141,J96,D142)</f>
        <v>267625.49740824901</v>
      </c>
      <c r="F142" s="523">
        <f t="shared" si="55"/>
        <v>0</v>
      </c>
      <c r="G142" s="523">
        <f t="shared" si="56"/>
        <v>133812.7487041245</v>
      </c>
      <c r="H142" s="526">
        <f t="shared" si="53"/>
        <v>284133.31467442849</v>
      </c>
      <c r="I142" s="577">
        <f t="shared" si="54"/>
        <v>284133.31467442849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13742804.000000006</v>
      </c>
      <c r="F155" s="375"/>
      <c r="G155" s="375"/>
      <c r="H155" s="375">
        <f>SUM(H99:H154)</f>
        <v>51126518.272665963</v>
      </c>
      <c r="I155" s="375">
        <f>SUM(I99:I154)</f>
        <v>51126518.272665963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158904.22571462151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158904.22571462151</v>
      </c>
      <c r="O6" s="269"/>
      <c r="P6" s="269"/>
    </row>
    <row r="7" spans="1:16" ht="13.5" thickBot="1">
      <c r="C7" s="467" t="s">
        <v>48</v>
      </c>
      <c r="D7" s="624" t="s">
        <v>363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364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1231360.51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29318.10738095238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1040459.8391467466</v>
      </c>
      <c r="E24" s="656">
        <v>29318.10738095238</v>
      </c>
      <c r="F24" s="651">
        <v>1011141.7317657942</v>
      </c>
      <c r="G24" s="650">
        <v>158904.22571462151</v>
      </c>
      <c r="H24" s="657">
        <v>158904.22571462151</v>
      </c>
      <c r="I24" s="511">
        <f t="shared" si="0"/>
        <v>0</v>
      </c>
      <c r="J24" s="511"/>
      <c r="K24" s="518">
        <f t="shared" ref="K24" si="10">+G24</f>
        <v>158904.22571462151</v>
      </c>
      <c r="L24" s="519">
        <f t="shared" ref="L24" si="11">IF(K24&lt;&gt;0,+G24-K24,0)</f>
        <v>0</v>
      </c>
      <c r="M24" s="518">
        <f t="shared" ref="M24" si="12">+H24</f>
        <v>158904.22571462151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1011141.7317657942</v>
      </c>
      <c r="E25" s="522">
        <f>IF(+I14&lt;F24,I14,D25)</f>
        <v>29318.10738095238</v>
      </c>
      <c r="F25" s="523">
        <f t="shared" ref="F25:F72" si="13">+D25-E25</f>
        <v>981823.62438484188</v>
      </c>
      <c r="G25" s="524">
        <f t="shared" ref="G25:G49" si="14">+I$12*((D25+F25)/2)+E25</f>
        <v>141366.70217675489</v>
      </c>
      <c r="H25" s="491">
        <f t="shared" ref="H25:H49" si="15">+I$13*((D25+F25)/2)+E25</f>
        <v>141366.70217675489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981823.62438484188</v>
      </c>
      <c r="E26" s="522">
        <f>IF(+I14&lt;F25,I14,D26)</f>
        <v>29318.10738095238</v>
      </c>
      <c r="F26" s="523">
        <f t="shared" si="13"/>
        <v>952505.51700388954</v>
      </c>
      <c r="G26" s="524">
        <f t="shared" si="14"/>
        <v>138070.05406998284</v>
      </c>
      <c r="H26" s="491">
        <f t="shared" si="15"/>
        <v>138070.05406998284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952505.51700388954</v>
      </c>
      <c r="E27" s="522">
        <f>IF(+I14&lt;F26,I14,D27)</f>
        <v>29318.10738095238</v>
      </c>
      <c r="F27" s="523">
        <f t="shared" si="13"/>
        <v>923187.40962293721</v>
      </c>
      <c r="G27" s="524">
        <f t="shared" si="14"/>
        <v>134773.40596321077</v>
      </c>
      <c r="H27" s="491">
        <f t="shared" si="15"/>
        <v>134773.40596321077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923187.40962293721</v>
      </c>
      <c r="E28" s="522">
        <f>IF(+I14&lt;F27,I14,D28)</f>
        <v>29318.10738095238</v>
      </c>
      <c r="F28" s="523">
        <f t="shared" si="13"/>
        <v>893869.30224198487</v>
      </c>
      <c r="G28" s="524">
        <f t="shared" si="14"/>
        <v>131476.75785643872</v>
      </c>
      <c r="H28" s="491">
        <f t="shared" si="15"/>
        <v>131476.75785643872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893869.30224198487</v>
      </c>
      <c r="E29" s="522">
        <f>IF(+I14&lt;F28,I14,D29)</f>
        <v>29318.10738095238</v>
      </c>
      <c r="F29" s="523">
        <f t="shared" si="13"/>
        <v>864551.19486103253</v>
      </c>
      <c r="G29" s="524">
        <f t="shared" si="14"/>
        <v>128180.10974966663</v>
      </c>
      <c r="H29" s="491">
        <f t="shared" si="15"/>
        <v>128180.10974966663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864551.19486103253</v>
      </c>
      <c r="E30" s="522">
        <f>IF(+I14&lt;F29,I14,D30)</f>
        <v>29318.10738095238</v>
      </c>
      <c r="F30" s="523">
        <f t="shared" si="13"/>
        <v>835233.0874800802</v>
      </c>
      <c r="G30" s="524">
        <f t="shared" si="14"/>
        <v>124883.46164289459</v>
      </c>
      <c r="H30" s="491">
        <f t="shared" si="15"/>
        <v>124883.46164289459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835233.0874800802</v>
      </c>
      <c r="E31" s="522">
        <f>IF(+I14&lt;F30,I14,D31)</f>
        <v>29318.10738095238</v>
      </c>
      <c r="F31" s="523">
        <f t="shared" si="13"/>
        <v>805914.98009912786</v>
      </c>
      <c r="G31" s="524">
        <f t="shared" si="14"/>
        <v>121586.8135361225</v>
      </c>
      <c r="H31" s="491">
        <f t="shared" si="15"/>
        <v>121586.8135361225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805914.98009912786</v>
      </c>
      <c r="E32" s="522">
        <f>IF(+I14&lt;F31,I14,D32)</f>
        <v>29318.10738095238</v>
      </c>
      <c r="F32" s="523">
        <f t="shared" si="13"/>
        <v>776596.87271817552</v>
      </c>
      <c r="G32" s="524">
        <f t="shared" si="14"/>
        <v>118290.16542935045</v>
      </c>
      <c r="H32" s="491">
        <f t="shared" si="15"/>
        <v>118290.16542935045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776596.87271817552</v>
      </c>
      <c r="E33" s="522">
        <f>IF(+I14&lt;F32,I14,D33)</f>
        <v>29318.10738095238</v>
      </c>
      <c r="F33" s="523">
        <f t="shared" si="13"/>
        <v>747278.76533722319</v>
      </c>
      <c r="G33" s="524">
        <f t="shared" si="14"/>
        <v>114993.51732257838</v>
      </c>
      <c r="H33" s="491">
        <f t="shared" si="15"/>
        <v>114993.51732257838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747278.76533722319</v>
      </c>
      <c r="E34" s="522">
        <f>IF(+I14&lt;F33,I14,D34)</f>
        <v>29318.10738095238</v>
      </c>
      <c r="F34" s="523">
        <f t="shared" si="13"/>
        <v>717960.65795627085</v>
      </c>
      <c r="G34" s="524">
        <f t="shared" si="14"/>
        <v>111696.86921580632</v>
      </c>
      <c r="H34" s="491">
        <f t="shared" si="15"/>
        <v>111696.86921580632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717960.65795627085</v>
      </c>
      <c r="E35" s="522">
        <f>IF(+I14&lt;F34,I14,D35)</f>
        <v>29318.10738095238</v>
      </c>
      <c r="F35" s="523">
        <f t="shared" si="13"/>
        <v>688642.55057531851</v>
      </c>
      <c r="G35" s="524">
        <f t="shared" si="14"/>
        <v>108400.22110903425</v>
      </c>
      <c r="H35" s="491">
        <f t="shared" si="15"/>
        <v>108400.22110903425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688642.55057531851</v>
      </c>
      <c r="E36" s="522">
        <f>IF(+I14&lt;F35,I14,D36)</f>
        <v>29318.10738095238</v>
      </c>
      <c r="F36" s="523">
        <f t="shared" si="13"/>
        <v>659324.44319436618</v>
      </c>
      <c r="G36" s="524">
        <f t="shared" si="14"/>
        <v>105103.57300226219</v>
      </c>
      <c r="H36" s="491">
        <f t="shared" si="15"/>
        <v>105103.57300226219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659324.44319436618</v>
      </c>
      <c r="E37" s="522">
        <f>IF(+I14&lt;F36,I14,D37)</f>
        <v>29318.10738095238</v>
      </c>
      <c r="F37" s="523">
        <f t="shared" si="13"/>
        <v>630006.33581341384</v>
      </c>
      <c r="G37" s="524">
        <f t="shared" si="14"/>
        <v>101806.92489549011</v>
      </c>
      <c r="H37" s="491">
        <f t="shared" si="15"/>
        <v>101806.92489549011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630006.33581341384</v>
      </c>
      <c r="E38" s="522">
        <f>IF(+I14&lt;F37,I14,D38)</f>
        <v>29318.10738095238</v>
      </c>
      <c r="F38" s="523">
        <f t="shared" si="13"/>
        <v>600688.2284324615</v>
      </c>
      <c r="G38" s="524">
        <f t="shared" si="14"/>
        <v>98510.276788718053</v>
      </c>
      <c r="H38" s="491">
        <f t="shared" si="15"/>
        <v>98510.276788718053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600688.2284324615</v>
      </c>
      <c r="E39" s="522">
        <f>IF(+I14&lt;F38,I14,D39)</f>
        <v>29318.10738095238</v>
      </c>
      <c r="F39" s="523">
        <f t="shared" si="13"/>
        <v>571370.12105150917</v>
      </c>
      <c r="G39" s="524">
        <f t="shared" si="14"/>
        <v>95213.628681945978</v>
      </c>
      <c r="H39" s="491">
        <f t="shared" si="15"/>
        <v>95213.628681945978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571370.12105150917</v>
      </c>
      <c r="E40" s="522">
        <f>IF(+I14&lt;F39,I14,D40)</f>
        <v>29318.10738095238</v>
      </c>
      <c r="F40" s="523">
        <f t="shared" si="13"/>
        <v>542052.01367055683</v>
      </c>
      <c r="G40" s="524">
        <f t="shared" si="14"/>
        <v>91916.980575173919</v>
      </c>
      <c r="H40" s="491">
        <f t="shared" si="15"/>
        <v>91916.980575173919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542052.01367055683</v>
      </c>
      <c r="E41" s="522">
        <f>IF(+I14&lt;F40,I14,D41)</f>
        <v>29318.10738095238</v>
      </c>
      <c r="F41" s="523">
        <f t="shared" si="13"/>
        <v>512733.90628960443</v>
      </c>
      <c r="G41" s="524">
        <f t="shared" si="14"/>
        <v>88620.332468401844</v>
      </c>
      <c r="H41" s="491">
        <f t="shared" si="15"/>
        <v>88620.332468401844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512733.90628960443</v>
      </c>
      <c r="E42" s="522">
        <f>IF(+I14&lt;F41,I14,D42)</f>
        <v>29318.10738095238</v>
      </c>
      <c r="F42" s="523">
        <f t="shared" si="13"/>
        <v>483415.79890865204</v>
      </c>
      <c r="G42" s="524">
        <f t="shared" si="14"/>
        <v>85323.68436162977</v>
      </c>
      <c r="H42" s="491">
        <f t="shared" si="15"/>
        <v>85323.68436162977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483415.79890865204</v>
      </c>
      <c r="E43" s="522">
        <f>IF(+I14&lt;F42,I14,D43)</f>
        <v>29318.10738095238</v>
      </c>
      <c r="F43" s="523">
        <f t="shared" si="13"/>
        <v>454097.69152769964</v>
      </c>
      <c r="G43" s="524">
        <f t="shared" si="14"/>
        <v>82027.036254857696</v>
      </c>
      <c r="H43" s="491">
        <f t="shared" si="15"/>
        <v>82027.036254857696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454097.69152769964</v>
      </c>
      <c r="E44" s="522">
        <f>IF(+I14&lt;F43,I14,D44)</f>
        <v>29318.10738095238</v>
      </c>
      <c r="F44" s="523">
        <f t="shared" si="13"/>
        <v>424779.58414674725</v>
      </c>
      <c r="G44" s="524">
        <f t="shared" si="14"/>
        <v>78730.388148085622</v>
      </c>
      <c r="H44" s="491">
        <f t="shared" si="15"/>
        <v>78730.388148085622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424779.58414674725</v>
      </c>
      <c r="E45" s="522">
        <f>IF(+I14&lt;F44,I14,D45)</f>
        <v>29318.10738095238</v>
      </c>
      <c r="F45" s="523">
        <f t="shared" si="13"/>
        <v>395461.47676579485</v>
      </c>
      <c r="G45" s="524">
        <f t="shared" si="14"/>
        <v>75433.740041313547</v>
      </c>
      <c r="H45" s="491">
        <f t="shared" si="15"/>
        <v>75433.740041313547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395461.47676579485</v>
      </c>
      <c r="E46" s="522">
        <f>IF(+I14&lt;F45,I14,D46)</f>
        <v>29318.10738095238</v>
      </c>
      <c r="F46" s="523">
        <f t="shared" si="13"/>
        <v>366143.36938484246</v>
      </c>
      <c r="G46" s="524">
        <f t="shared" si="14"/>
        <v>72137.091934541473</v>
      </c>
      <c r="H46" s="491">
        <f t="shared" si="15"/>
        <v>72137.091934541473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366143.36938484246</v>
      </c>
      <c r="E47" s="522">
        <f>IF(+I14&lt;F46,I14,D47)</f>
        <v>29318.10738095238</v>
      </c>
      <c r="F47" s="523">
        <f t="shared" si="13"/>
        <v>336825.26200389006</v>
      </c>
      <c r="G47" s="524">
        <f t="shared" si="14"/>
        <v>68840.443827769399</v>
      </c>
      <c r="H47" s="491">
        <f t="shared" si="15"/>
        <v>68840.443827769399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336825.26200389006</v>
      </c>
      <c r="E48" s="522">
        <f>IF(+I14&lt;F47,I14,D48)</f>
        <v>29318.10738095238</v>
      </c>
      <c r="F48" s="523">
        <f t="shared" si="13"/>
        <v>307507.15462293767</v>
      </c>
      <c r="G48" s="524">
        <f t="shared" si="14"/>
        <v>65543.795720997339</v>
      </c>
      <c r="H48" s="491">
        <f t="shared" si="15"/>
        <v>65543.795720997339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307507.15462293767</v>
      </c>
      <c r="E49" s="522">
        <f>IF(+I14&lt;F48,I14,D49)</f>
        <v>29318.10738095238</v>
      </c>
      <c r="F49" s="523">
        <f t="shared" si="13"/>
        <v>278189.04724198527</v>
      </c>
      <c r="G49" s="524">
        <f t="shared" si="14"/>
        <v>62247.147614225258</v>
      </c>
      <c r="H49" s="491">
        <f t="shared" si="15"/>
        <v>62247.147614225258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278189.04724198527</v>
      </c>
      <c r="E50" s="522">
        <f>IF(+I14&lt;F49,I14,D50)</f>
        <v>29318.10738095238</v>
      </c>
      <c r="F50" s="523">
        <f t="shared" si="13"/>
        <v>248870.93986103288</v>
      </c>
      <c r="G50" s="524">
        <f t="shared" ref="G50:G72" si="16">+I$12*((D50+F50)/2)+E50</f>
        <v>58950.499507453191</v>
      </c>
      <c r="H50" s="491">
        <f t="shared" ref="H50:H72" si="17">+I$13*((D50+F50)/2)+E50</f>
        <v>58950.499507453191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248870.93986103288</v>
      </c>
      <c r="E51" s="522">
        <f>IF(+I14&lt;F50,I14,D51)</f>
        <v>29318.10738095238</v>
      </c>
      <c r="F51" s="523">
        <f t="shared" si="13"/>
        <v>219552.83248008048</v>
      </c>
      <c r="G51" s="524">
        <f t="shared" si="16"/>
        <v>55653.851400681117</v>
      </c>
      <c r="H51" s="491">
        <f t="shared" si="17"/>
        <v>55653.851400681117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219552.83248008048</v>
      </c>
      <c r="E52" s="522">
        <f>IF(+I14&lt;F51,I14,D52)</f>
        <v>29318.10738095238</v>
      </c>
      <c r="F52" s="523">
        <f t="shared" si="13"/>
        <v>190234.72509912809</v>
      </c>
      <c r="G52" s="524">
        <f t="shared" si="16"/>
        <v>52357.203293909042</v>
      </c>
      <c r="H52" s="491">
        <f t="shared" si="17"/>
        <v>52357.203293909042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190234.72509912809</v>
      </c>
      <c r="E53" s="522">
        <f>IF(+I14&lt;F52,I14,D53)</f>
        <v>29318.10738095238</v>
      </c>
      <c r="F53" s="523">
        <f t="shared" si="13"/>
        <v>160916.61771817569</v>
      </c>
      <c r="G53" s="524">
        <f t="shared" si="16"/>
        <v>49060.555187136968</v>
      </c>
      <c r="H53" s="491">
        <f t="shared" si="17"/>
        <v>49060.555187136968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160916.61771817569</v>
      </c>
      <c r="E54" s="522">
        <f>IF(+I14&lt;F53,I14,D54)</f>
        <v>29318.10738095238</v>
      </c>
      <c r="F54" s="523">
        <f t="shared" si="13"/>
        <v>131598.5103372233</v>
      </c>
      <c r="G54" s="524">
        <f t="shared" si="16"/>
        <v>45763.907080364894</v>
      </c>
      <c r="H54" s="491">
        <f t="shared" si="17"/>
        <v>45763.907080364894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131598.5103372233</v>
      </c>
      <c r="E55" s="522">
        <f>IF(+I14&lt;F54,I14,D55)</f>
        <v>29318.10738095238</v>
      </c>
      <c r="F55" s="523">
        <f t="shared" si="13"/>
        <v>102280.40295627092</v>
      </c>
      <c r="G55" s="524">
        <f t="shared" si="16"/>
        <v>42467.258973592827</v>
      </c>
      <c r="H55" s="491">
        <f t="shared" si="17"/>
        <v>42467.258973592827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102280.40295627092</v>
      </c>
      <c r="E56" s="522">
        <f>IF(+I14&lt;F55,I14,D56)</f>
        <v>29318.10738095238</v>
      </c>
      <c r="F56" s="523">
        <f t="shared" si="13"/>
        <v>72962.295575318538</v>
      </c>
      <c r="G56" s="524">
        <f t="shared" si="16"/>
        <v>39170.610866820753</v>
      </c>
      <c r="H56" s="491">
        <f t="shared" si="17"/>
        <v>39170.610866820753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72962.295575318538</v>
      </c>
      <c r="E57" s="522">
        <f>IF(+I14&lt;F56,I14,D57)</f>
        <v>29318.10738095238</v>
      </c>
      <c r="F57" s="523">
        <f t="shared" si="13"/>
        <v>43644.188194366157</v>
      </c>
      <c r="G57" s="524">
        <f t="shared" si="16"/>
        <v>35873.962760048686</v>
      </c>
      <c r="H57" s="491">
        <f t="shared" si="17"/>
        <v>35873.962760048686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43644.188194366157</v>
      </c>
      <c r="E58" s="522">
        <f>IF(+I14&lt;F57,I14,D58)</f>
        <v>29318.10738095238</v>
      </c>
      <c r="F58" s="523">
        <f t="shared" si="13"/>
        <v>14326.080813413777</v>
      </c>
      <c r="G58" s="524">
        <f t="shared" si="16"/>
        <v>32577.314653276611</v>
      </c>
      <c r="H58" s="491">
        <f t="shared" si="17"/>
        <v>32577.314653276611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14326.080813413777</v>
      </c>
      <c r="E59" s="522">
        <f>IF(+I14&lt;F58,I14,D59)</f>
        <v>14326.080813413777</v>
      </c>
      <c r="F59" s="523">
        <f t="shared" si="13"/>
        <v>0</v>
      </c>
      <c r="G59" s="524">
        <f t="shared" si="16"/>
        <v>15131.522422882874</v>
      </c>
      <c r="H59" s="491">
        <f t="shared" si="17"/>
        <v>15131.522422882874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6"/>
        <v>0</v>
      </c>
      <c r="H60" s="491">
        <f t="shared" si="17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1231360.5100000002</v>
      </c>
      <c r="F73" s="375"/>
      <c r="G73" s="375">
        <f>SUM(G17:G72)</f>
        <v>4259827.8992632488</v>
      </c>
      <c r="H73" s="375">
        <f>SUM(H17:H72)</f>
        <v>4259827.8992632488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158904.22571462151</v>
      </c>
      <c r="N87" s="546">
        <f>IF(J92&lt;D11,0,VLOOKUP(J92,C17:O72,11))</f>
        <v>158904.22571462151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154106.8349289287</v>
      </c>
      <c r="N88" s="550">
        <f>IF(J92&lt;D11,0,VLOOKUP(J92,C99:P154,7))</f>
        <v>154106.8349289287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-4797.3907856928126</v>
      </c>
      <c r="N89" s="555">
        <f>+N88-N87</f>
        <v>-4797.3907856928126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D10</f>
        <v>1231360.51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27985.466136363637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8">+I99-H99</f>
        <v>0</v>
      </c>
      <c r="K99" s="514"/>
      <c r="L99" s="512">
        <f t="shared" ref="L99:L104" si="19">+H99</f>
        <v>96000.47636801879</v>
      </c>
      <c r="M99" s="513">
        <f t="shared" ref="M99:M130" si="20">IF(L99&lt;&gt;0,+H99-L99,0)</f>
        <v>0</v>
      </c>
      <c r="N99" s="512">
        <f t="shared" ref="N99:N104" si="21">+I99</f>
        <v>96000.47636801879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8"/>
        <v>0</v>
      </c>
      <c r="K100" s="514"/>
      <c r="L100" s="655">
        <f t="shared" si="19"/>
        <v>174794.62902245519</v>
      </c>
      <c r="M100" s="514">
        <f t="shared" si="20"/>
        <v>0</v>
      </c>
      <c r="N100" s="655">
        <f t="shared" si="21"/>
        <v>174794.62902245519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8"/>
        <v>0</v>
      </c>
      <c r="K101" s="514"/>
      <c r="L101" s="655">
        <f t="shared" si="19"/>
        <v>152696.03603974119</v>
      </c>
      <c r="M101" s="514">
        <f t="shared" ref="M101" si="25">IF(L101&lt;&gt;0,+H101-L101,0)</f>
        <v>0</v>
      </c>
      <c r="N101" s="655">
        <f t="shared" si="21"/>
        <v>152696.03603974119</v>
      </c>
      <c r="O101" s="514">
        <f t="shared" ref="O101" si="26">IF(N101&lt;&gt;0,+I101-N101,0)</f>
        <v>0</v>
      </c>
      <c r="P101" s="514">
        <f t="shared" ref="P101" si="27">+O101-M101</f>
        <v>0</v>
      </c>
    </row>
    <row r="102" spans="1:16" ht="12.5">
      <c r="B102" s="195" t="str">
        <f t="shared" si="24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8"/>
        <v>0</v>
      </c>
      <c r="K102" s="514"/>
      <c r="L102" s="655">
        <f t="shared" si="19"/>
        <v>150590.11683973201</v>
      </c>
      <c r="M102" s="514">
        <f t="shared" ref="M102" si="28">IF(L102&lt;&gt;0,+H102-L102,0)</f>
        <v>0</v>
      </c>
      <c r="N102" s="655">
        <f t="shared" si="21"/>
        <v>150590.11683973201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18"/>
        <v>0</v>
      </c>
      <c r="K103" s="514"/>
      <c r="L103" s="655">
        <f t="shared" si="19"/>
        <v>148762.32919982137</v>
      </c>
      <c r="M103" s="514">
        <f t="shared" ref="M103" si="29">IF(L103&lt;&gt;0,+H103-L103,0)</f>
        <v>0</v>
      </c>
      <c r="N103" s="655">
        <f t="shared" si="21"/>
        <v>148762.32919982137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2021</v>
      </c>
      <c r="D104" s="629">
        <v>1095687.2707641199</v>
      </c>
      <c r="E104" s="630">
        <v>30033.195121951219</v>
      </c>
      <c r="F104" s="631">
        <v>1065654.0756421688</v>
      </c>
      <c r="G104" s="631">
        <v>1080670.6732031442</v>
      </c>
      <c r="H104" s="633">
        <v>152704.69055329741</v>
      </c>
      <c r="I104" s="634">
        <v>152704.69055329741</v>
      </c>
      <c r="J104" s="514">
        <f t="shared" si="18"/>
        <v>0</v>
      </c>
      <c r="K104" s="514"/>
      <c r="L104" s="655">
        <f t="shared" si="19"/>
        <v>152704.69055329741</v>
      </c>
      <c r="M104" s="514">
        <f t="shared" ref="M104" si="30">IF(L104&lt;&gt;0,+H104-L104,0)</f>
        <v>0</v>
      </c>
      <c r="N104" s="655">
        <f t="shared" si="21"/>
        <v>152704.69055329741</v>
      </c>
      <c r="O104" s="514">
        <f t="shared" si="22"/>
        <v>0</v>
      </c>
      <c r="P104" s="514">
        <f t="shared" si="23"/>
        <v>0</v>
      </c>
    </row>
    <row r="105" spans="1:16" ht="12.5">
      <c r="B105" s="195" t="str">
        <f t="shared" si="24"/>
        <v/>
      </c>
      <c r="C105" s="507">
        <f>IF(D93="","-",+C104+1)</f>
        <v>2022</v>
      </c>
      <c r="D105" s="629">
        <v>1065654.0756421688</v>
      </c>
      <c r="E105" s="630">
        <v>29318.119047619046</v>
      </c>
      <c r="F105" s="631">
        <v>1036335.9565945497</v>
      </c>
      <c r="G105" s="631">
        <v>1050995.0161183593</v>
      </c>
      <c r="H105" s="633">
        <v>152765.72668920556</v>
      </c>
      <c r="I105" s="634">
        <v>152765.72668920556</v>
      </c>
      <c r="J105" s="514">
        <f t="shared" si="18"/>
        <v>0</v>
      </c>
      <c r="K105" s="514"/>
      <c r="L105" s="655">
        <f t="shared" ref="L105" si="31">+H105</f>
        <v>152765.72668920556</v>
      </c>
      <c r="M105" s="514">
        <f t="shared" ref="M105" si="32">IF(L105&lt;&gt;0,+H105-L105,0)</f>
        <v>0</v>
      </c>
      <c r="N105" s="655">
        <f t="shared" ref="N105" si="33">+I105</f>
        <v>152765.72668920556</v>
      </c>
      <c r="O105" s="514">
        <f t="shared" ref="O105" si="34">IF(N105&lt;&gt;0,+I105-N105,0)</f>
        <v>0</v>
      </c>
      <c r="P105" s="514">
        <f t="shared" ref="P105" si="35">+O105-M105</f>
        <v>0</v>
      </c>
    </row>
    <row r="106" spans="1:16" ht="12.5">
      <c r="B106" s="195" t="str">
        <f t="shared" si="24"/>
        <v>IU</v>
      </c>
      <c r="C106" s="507">
        <f>IF(D93="","-",+C105+1)</f>
        <v>2023</v>
      </c>
      <c r="D106" s="374">
        <f>IF(F105+SUM(E$99:E105)=D$92,F105,D$92-SUM(E$99:E105))</f>
        <v>1036335.4665945494</v>
      </c>
      <c r="E106" s="522">
        <f>IF(+J96&lt;F105,J96,D106)</f>
        <v>27985.466136363637</v>
      </c>
      <c r="F106" s="523">
        <f t="shared" ref="F106:F130" si="36">+D106-E106</f>
        <v>1008350.0004581857</v>
      </c>
      <c r="G106" s="523">
        <f t="shared" ref="G106:G130" si="37">+(F106+D106)/2</f>
        <v>1022342.7335263675</v>
      </c>
      <c r="H106" s="526">
        <f t="shared" ref="H106:H154" si="38">+J$94*G106+E106</f>
        <v>154106.8349289287</v>
      </c>
      <c r="I106" s="577">
        <f t="shared" ref="I106:I154" si="39">+J$95*G106+E106</f>
        <v>154106.8349289287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2024</v>
      </c>
      <c r="D107" s="374">
        <f>IF(F106+SUM(E$99:E106)=D$92,F106,D$92-SUM(E$99:E106))</f>
        <v>1008350.0004581857</v>
      </c>
      <c r="E107" s="522">
        <f>IF(+J96&lt;F106,J96,D107)</f>
        <v>27985.466136363637</v>
      </c>
      <c r="F107" s="523">
        <f t="shared" si="36"/>
        <v>980364.53432182199</v>
      </c>
      <c r="G107" s="523">
        <f t="shared" si="37"/>
        <v>994357.26739000389</v>
      </c>
      <c r="H107" s="526">
        <f t="shared" si="38"/>
        <v>150654.40632581082</v>
      </c>
      <c r="I107" s="577">
        <f t="shared" si="39"/>
        <v>150654.40632581082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2025</v>
      </c>
      <c r="D108" s="374">
        <f>IF(F107+SUM(E$99:E107)=D$92,F107,D$92-SUM(E$99:E107))</f>
        <v>980364.53432182199</v>
      </c>
      <c r="E108" s="522">
        <f>IF(+J96&lt;F107,J96,D108)</f>
        <v>27985.466136363637</v>
      </c>
      <c r="F108" s="523">
        <f t="shared" si="36"/>
        <v>952379.06818545831</v>
      </c>
      <c r="G108" s="523">
        <f t="shared" si="37"/>
        <v>966371.80125364009</v>
      </c>
      <c r="H108" s="526">
        <f t="shared" si="38"/>
        <v>147201.97772269291</v>
      </c>
      <c r="I108" s="577">
        <f t="shared" si="39"/>
        <v>147201.97772269291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2026</v>
      </c>
      <c r="D109" s="374">
        <f>IF(F108+SUM(E$99:E108)=D$92,F108,D$92-SUM(E$99:E108))</f>
        <v>952379.06818545831</v>
      </c>
      <c r="E109" s="522">
        <f>IF(+J96&lt;F108,J96,D109)</f>
        <v>27985.466136363637</v>
      </c>
      <c r="F109" s="523">
        <f t="shared" si="36"/>
        <v>924393.60204909462</v>
      </c>
      <c r="G109" s="523">
        <f t="shared" si="37"/>
        <v>938386.33511727653</v>
      </c>
      <c r="H109" s="526">
        <f t="shared" si="38"/>
        <v>143749.54911957504</v>
      </c>
      <c r="I109" s="577">
        <f t="shared" si="39"/>
        <v>143749.54911957504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2027</v>
      </c>
      <c r="D110" s="374">
        <f>IF(F109+SUM(E$99:E109)=D$92,F109,D$92-SUM(E$99:E109))</f>
        <v>924393.60204909462</v>
      </c>
      <c r="E110" s="522">
        <f>IF(+J96&lt;F109,J96,D110)</f>
        <v>27985.466136363637</v>
      </c>
      <c r="F110" s="523">
        <f t="shared" si="36"/>
        <v>896408.13591273094</v>
      </c>
      <c r="G110" s="523">
        <f t="shared" si="37"/>
        <v>910400.86898091272</v>
      </c>
      <c r="H110" s="526">
        <f t="shared" si="38"/>
        <v>140297.12051645713</v>
      </c>
      <c r="I110" s="577">
        <f t="shared" si="39"/>
        <v>140297.12051645713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2028</v>
      </c>
      <c r="D111" s="374">
        <f>IF(F110+SUM(E$99:E110)=D$92,F110,D$92-SUM(E$99:E110))</f>
        <v>896408.13591273094</v>
      </c>
      <c r="E111" s="522">
        <f>IF(+J96&lt;F110,J96,D111)</f>
        <v>27985.466136363637</v>
      </c>
      <c r="F111" s="523">
        <f t="shared" si="36"/>
        <v>868422.66977636726</v>
      </c>
      <c r="G111" s="523">
        <f t="shared" si="37"/>
        <v>882415.40284454916</v>
      </c>
      <c r="H111" s="526">
        <f t="shared" si="38"/>
        <v>136844.69191333925</v>
      </c>
      <c r="I111" s="577">
        <f t="shared" si="39"/>
        <v>136844.69191333925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2029</v>
      </c>
      <c r="D112" s="374">
        <f>IF(F111+SUM(E$99:E111)=D$92,F111,D$92-SUM(E$99:E111))</f>
        <v>868422.66977636726</v>
      </c>
      <c r="E112" s="522">
        <f>IF(+J96&lt;F111,J96,D112)</f>
        <v>27985.466136363637</v>
      </c>
      <c r="F112" s="523">
        <f t="shared" si="36"/>
        <v>840437.20364000357</v>
      </c>
      <c r="G112" s="523">
        <f t="shared" si="37"/>
        <v>854429.93670818536</v>
      </c>
      <c r="H112" s="526">
        <f t="shared" si="38"/>
        <v>133392.26331022134</v>
      </c>
      <c r="I112" s="577">
        <f t="shared" si="39"/>
        <v>133392.26331022134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2030</v>
      </c>
      <c r="D113" s="374">
        <f>IF(F112+SUM(E$99:E112)=D$92,F112,D$92-SUM(E$99:E112))</f>
        <v>840437.20364000357</v>
      </c>
      <c r="E113" s="522">
        <f>IF(+J96&lt;F112,J96,D113)</f>
        <v>27985.466136363637</v>
      </c>
      <c r="F113" s="523">
        <f t="shared" si="36"/>
        <v>812451.73750363989</v>
      </c>
      <c r="G113" s="523">
        <f t="shared" si="37"/>
        <v>826444.47057182179</v>
      </c>
      <c r="H113" s="526">
        <f t="shared" si="38"/>
        <v>129939.83470710347</v>
      </c>
      <c r="I113" s="577">
        <f t="shared" si="39"/>
        <v>129939.83470710347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2031</v>
      </c>
      <c r="D114" s="374">
        <f>IF(F113+SUM(E$99:E113)=D$92,F113,D$92-SUM(E$99:E113))</f>
        <v>812451.73750363989</v>
      </c>
      <c r="E114" s="522">
        <f>IF(+J96&lt;F113,J96,D114)</f>
        <v>27985.466136363637</v>
      </c>
      <c r="F114" s="523">
        <f t="shared" si="36"/>
        <v>784466.2713672762</v>
      </c>
      <c r="G114" s="523">
        <f t="shared" si="37"/>
        <v>798459.00443545799</v>
      </c>
      <c r="H114" s="526">
        <f t="shared" si="38"/>
        <v>126487.40610398556</v>
      </c>
      <c r="I114" s="577">
        <f t="shared" si="39"/>
        <v>126487.40610398556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2032</v>
      </c>
      <c r="D115" s="374">
        <f>IF(F114+SUM(E$99:E114)=D$92,F114,D$92-SUM(E$99:E114))</f>
        <v>784466.2713672762</v>
      </c>
      <c r="E115" s="522">
        <f>IF(+J96&lt;F114,J96,D115)</f>
        <v>27985.466136363637</v>
      </c>
      <c r="F115" s="523">
        <f t="shared" si="36"/>
        <v>756480.80523091252</v>
      </c>
      <c r="G115" s="523">
        <f t="shared" si="37"/>
        <v>770473.53829909442</v>
      </c>
      <c r="H115" s="526">
        <f t="shared" si="38"/>
        <v>123034.97750086768</v>
      </c>
      <c r="I115" s="577">
        <f t="shared" si="39"/>
        <v>123034.97750086768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2033</v>
      </c>
      <c r="D116" s="374">
        <f>IF(F115+SUM(E$99:E115)=D$92,F115,D$92-SUM(E$99:E115))</f>
        <v>756480.80523091252</v>
      </c>
      <c r="E116" s="522">
        <f>IF(+J96&lt;F115,J96,D116)</f>
        <v>27985.466136363637</v>
      </c>
      <c r="F116" s="523">
        <f t="shared" si="36"/>
        <v>728495.33909454884</v>
      </c>
      <c r="G116" s="523">
        <f t="shared" si="37"/>
        <v>742488.07216273062</v>
      </c>
      <c r="H116" s="526">
        <f t="shared" si="38"/>
        <v>119582.54889774977</v>
      </c>
      <c r="I116" s="577">
        <f t="shared" si="39"/>
        <v>119582.54889774977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/>
      </c>
      <c r="C117" s="507">
        <f>IF(D93="","-",+C116+1)</f>
        <v>2034</v>
      </c>
      <c r="D117" s="374">
        <f>IF(F116+SUM(E$99:E116)=D$92,F116,D$92-SUM(E$99:E116))</f>
        <v>728495.33909454884</v>
      </c>
      <c r="E117" s="522">
        <f>IF(+J96&lt;F116,J96,D117)</f>
        <v>27985.466136363637</v>
      </c>
      <c r="F117" s="523">
        <f t="shared" si="36"/>
        <v>700509.87295818515</v>
      </c>
      <c r="G117" s="523">
        <f t="shared" si="37"/>
        <v>714502.60602636705</v>
      </c>
      <c r="H117" s="526">
        <f t="shared" si="38"/>
        <v>116130.1202946319</v>
      </c>
      <c r="I117" s="577">
        <f t="shared" si="39"/>
        <v>116130.1202946319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2035</v>
      </c>
      <c r="D118" s="374">
        <f>IF(F117+SUM(E$99:E117)=D$92,F117,D$92-SUM(E$99:E117))</f>
        <v>700509.87295818515</v>
      </c>
      <c r="E118" s="522">
        <f>IF(+J96&lt;F117,J96,D118)</f>
        <v>27985.466136363637</v>
      </c>
      <c r="F118" s="523">
        <f t="shared" si="36"/>
        <v>672524.40682182147</v>
      </c>
      <c r="G118" s="523">
        <f t="shared" si="37"/>
        <v>686517.13989000325</v>
      </c>
      <c r="H118" s="526">
        <f t="shared" si="38"/>
        <v>112677.69169151399</v>
      </c>
      <c r="I118" s="577">
        <f t="shared" si="39"/>
        <v>112677.69169151399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2036</v>
      </c>
      <c r="D119" s="374">
        <f>IF(F118+SUM(E$99:E118)=D$92,F118,D$92-SUM(E$99:E118))</f>
        <v>672524.40682182147</v>
      </c>
      <c r="E119" s="522">
        <f>IF(+J96&lt;F118,J96,D119)</f>
        <v>27985.466136363637</v>
      </c>
      <c r="F119" s="523">
        <f t="shared" si="36"/>
        <v>644538.94068545778</v>
      </c>
      <c r="G119" s="523">
        <f t="shared" si="37"/>
        <v>658531.67375363968</v>
      </c>
      <c r="H119" s="526">
        <f t="shared" si="38"/>
        <v>109225.26308839611</v>
      </c>
      <c r="I119" s="577">
        <f t="shared" si="39"/>
        <v>109225.26308839611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2037</v>
      </c>
      <c r="D120" s="374">
        <f>IF(F119+SUM(E$99:E119)=D$92,F119,D$92-SUM(E$99:E119))</f>
        <v>644538.94068545778</v>
      </c>
      <c r="E120" s="522">
        <f>IF(+J96&lt;F119,J96,D120)</f>
        <v>27985.466136363637</v>
      </c>
      <c r="F120" s="523">
        <f t="shared" si="36"/>
        <v>616553.4745490941</v>
      </c>
      <c r="G120" s="523">
        <f t="shared" si="37"/>
        <v>630546.20761727588</v>
      </c>
      <c r="H120" s="526">
        <f t="shared" si="38"/>
        <v>105772.8344852782</v>
      </c>
      <c r="I120" s="577">
        <f t="shared" si="39"/>
        <v>105772.8344852782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2038</v>
      </c>
      <c r="D121" s="374">
        <f>IF(F120+SUM(E$99:E120)=D$92,F120,D$92-SUM(E$99:E120))</f>
        <v>616553.4745490941</v>
      </c>
      <c r="E121" s="522">
        <f>IF(+J96&lt;F120,J96,D121)</f>
        <v>27985.466136363637</v>
      </c>
      <c r="F121" s="523">
        <f t="shared" si="36"/>
        <v>588568.00841273041</v>
      </c>
      <c r="G121" s="523">
        <f t="shared" si="37"/>
        <v>602560.74148091231</v>
      </c>
      <c r="H121" s="526">
        <f t="shared" si="38"/>
        <v>102320.40588216032</v>
      </c>
      <c r="I121" s="577">
        <f t="shared" si="39"/>
        <v>102320.40588216032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2039</v>
      </c>
      <c r="D122" s="374">
        <f>IF(F121+SUM(E$99:E121)=D$92,F121,D$92-SUM(E$99:E121))</f>
        <v>588568.00841273041</v>
      </c>
      <c r="E122" s="522">
        <f>IF(+J96&lt;F121,J96,D122)</f>
        <v>27985.466136363637</v>
      </c>
      <c r="F122" s="523">
        <f t="shared" si="36"/>
        <v>560582.54227636673</v>
      </c>
      <c r="G122" s="523">
        <f t="shared" si="37"/>
        <v>574575.27534454851</v>
      </c>
      <c r="H122" s="526">
        <f t="shared" si="38"/>
        <v>98867.977279042418</v>
      </c>
      <c r="I122" s="577">
        <f t="shared" si="39"/>
        <v>98867.977279042418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2040</v>
      </c>
      <c r="D123" s="374">
        <f>IF(F122+SUM(E$99:E122)=D$92,F122,D$92-SUM(E$99:E122))</f>
        <v>560582.54227636673</v>
      </c>
      <c r="E123" s="522">
        <f>IF(+J96&lt;F122,J96,D123)</f>
        <v>27985.466136363637</v>
      </c>
      <c r="F123" s="523">
        <f t="shared" si="36"/>
        <v>532597.07614000305</v>
      </c>
      <c r="G123" s="523">
        <f t="shared" si="37"/>
        <v>546589.80920818495</v>
      </c>
      <c r="H123" s="526">
        <f t="shared" si="38"/>
        <v>95415.54867592454</v>
      </c>
      <c r="I123" s="577">
        <f t="shared" si="39"/>
        <v>95415.54867592454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2041</v>
      </c>
      <c r="D124" s="374">
        <f>IF(F123+SUM(E$99:E123)=D$92,F123,D$92-SUM(E$99:E123))</f>
        <v>532597.07614000305</v>
      </c>
      <c r="E124" s="522">
        <f>IF(+J96&lt;F123,J96,D124)</f>
        <v>27985.466136363637</v>
      </c>
      <c r="F124" s="523">
        <f t="shared" si="36"/>
        <v>504611.61000363942</v>
      </c>
      <c r="G124" s="523">
        <f t="shared" si="37"/>
        <v>518604.34307182126</v>
      </c>
      <c r="H124" s="526">
        <f t="shared" si="38"/>
        <v>91963.120072806632</v>
      </c>
      <c r="I124" s="577">
        <f t="shared" si="39"/>
        <v>91963.120072806632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2042</v>
      </c>
      <c r="D125" s="374">
        <f>IF(F124+SUM(E$99:E124)=D$92,F124,D$92-SUM(E$99:E124))</f>
        <v>504611.61000363942</v>
      </c>
      <c r="E125" s="522">
        <f>IF(+J96&lt;F124,J96,D125)</f>
        <v>27985.466136363637</v>
      </c>
      <c r="F125" s="523">
        <f t="shared" si="36"/>
        <v>476626.14386727579</v>
      </c>
      <c r="G125" s="523">
        <f t="shared" si="37"/>
        <v>490618.87693545758</v>
      </c>
      <c r="H125" s="526">
        <f t="shared" si="38"/>
        <v>88510.69146968874</v>
      </c>
      <c r="I125" s="577">
        <f t="shared" si="39"/>
        <v>88510.69146968874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2043</v>
      </c>
      <c r="D126" s="374">
        <f>IF(F125+SUM(E$99:E125)=D$92,F125,D$92-SUM(E$99:E125))</f>
        <v>476626.14386727579</v>
      </c>
      <c r="E126" s="522">
        <f>IF(+J96&lt;F125,J96,D126)</f>
        <v>27985.466136363637</v>
      </c>
      <c r="F126" s="523">
        <f t="shared" si="36"/>
        <v>448640.67773091217</v>
      </c>
      <c r="G126" s="523">
        <f t="shared" si="37"/>
        <v>462633.41079909401</v>
      </c>
      <c r="H126" s="526">
        <f t="shared" si="38"/>
        <v>85058.262866570862</v>
      </c>
      <c r="I126" s="577">
        <f t="shared" si="39"/>
        <v>85058.262866570862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2044</v>
      </c>
      <c r="D127" s="374">
        <f>IF(F126+SUM(E$99:E126)=D$92,F126,D$92-SUM(E$99:E126))</f>
        <v>448640.67773091217</v>
      </c>
      <c r="E127" s="522">
        <f>IF(+J96&lt;F126,J96,D127)</f>
        <v>27985.466136363637</v>
      </c>
      <c r="F127" s="523">
        <f t="shared" si="36"/>
        <v>420655.21159454854</v>
      </c>
      <c r="G127" s="523">
        <f t="shared" si="37"/>
        <v>434647.94466273033</v>
      </c>
      <c r="H127" s="526">
        <f t="shared" si="38"/>
        <v>81605.834263452969</v>
      </c>
      <c r="I127" s="577">
        <f t="shared" si="39"/>
        <v>81605.834263452969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2045</v>
      </c>
      <c r="D128" s="374">
        <f>IF(F127+SUM(E$99:E127)=D$92,F127,D$92-SUM(E$99:E127))</f>
        <v>420655.21159454854</v>
      </c>
      <c r="E128" s="522">
        <f>IF(+J96&lt;F127,J96,D128)</f>
        <v>27985.466136363637</v>
      </c>
      <c r="F128" s="523">
        <f t="shared" si="36"/>
        <v>392669.74545818492</v>
      </c>
      <c r="G128" s="523">
        <f t="shared" si="37"/>
        <v>406662.47852636676</v>
      </c>
      <c r="H128" s="526">
        <f t="shared" si="38"/>
        <v>78153.405660335091</v>
      </c>
      <c r="I128" s="577">
        <f t="shared" si="39"/>
        <v>78153.405660335091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2046</v>
      </c>
      <c r="D129" s="374">
        <f>IF(F128+SUM(E$99:E128)=D$92,F128,D$92-SUM(E$99:E128))</f>
        <v>392669.74545818492</v>
      </c>
      <c r="E129" s="522">
        <f>IF(+J96&lt;F128,J96,D129)</f>
        <v>27985.466136363637</v>
      </c>
      <c r="F129" s="523">
        <f t="shared" si="36"/>
        <v>364684.27932182129</v>
      </c>
      <c r="G129" s="523">
        <f t="shared" si="37"/>
        <v>378677.01239000307</v>
      </c>
      <c r="H129" s="526">
        <f t="shared" si="38"/>
        <v>74700.977057217198</v>
      </c>
      <c r="I129" s="577">
        <f t="shared" si="39"/>
        <v>74700.977057217198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2047</v>
      </c>
      <c r="D130" s="374">
        <f>IF(F129+SUM(E$99:E129)=D$92,F129,D$92-SUM(E$99:E129))</f>
        <v>364684.27932182129</v>
      </c>
      <c r="E130" s="522">
        <f>IF(+J96&lt;F129,J96,D130)</f>
        <v>27985.466136363637</v>
      </c>
      <c r="F130" s="523">
        <f t="shared" si="36"/>
        <v>336698.81318545766</v>
      </c>
      <c r="G130" s="523">
        <f t="shared" si="37"/>
        <v>350691.54625363951</v>
      </c>
      <c r="H130" s="526">
        <f t="shared" si="38"/>
        <v>71248.54845409932</v>
      </c>
      <c r="I130" s="577">
        <f t="shared" si="39"/>
        <v>71248.54845409932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2048</v>
      </c>
      <c r="D131" s="374">
        <f>IF(F130+SUM(E$99:E130)=D$92,F130,D$92-SUM(E$99:E130))</f>
        <v>336698.81318545766</v>
      </c>
      <c r="E131" s="522">
        <f>IF(+J96&lt;F130,J96,D131)</f>
        <v>27985.466136363637</v>
      </c>
      <c r="F131" s="523">
        <f t="shared" ref="F131:F154" si="40">+D131-E131</f>
        <v>308713.34704909404</v>
      </c>
      <c r="G131" s="523">
        <f t="shared" ref="G131:G154" si="41">+(F131+D131)/2</f>
        <v>322706.08011727582</v>
      </c>
      <c r="H131" s="526">
        <f t="shared" si="38"/>
        <v>67796.119850981428</v>
      </c>
      <c r="I131" s="577">
        <f t="shared" si="39"/>
        <v>67796.119850981428</v>
      </c>
      <c r="J131" s="514">
        <f t="shared" ref="J131:J154" si="42">+I541-H541</f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 ht="12.5">
      <c r="B132" s="195" t="str">
        <f t="shared" si="24"/>
        <v/>
      </c>
      <c r="C132" s="507">
        <f>IF(D93="","-",+C131+1)</f>
        <v>2049</v>
      </c>
      <c r="D132" s="374">
        <f>IF(F131+SUM(E$99:E131)=D$92,F131,D$92-SUM(E$99:E131))</f>
        <v>308713.34704909404</v>
      </c>
      <c r="E132" s="522">
        <f>IF(+J96&lt;F131,J96,D132)</f>
        <v>27985.466136363637</v>
      </c>
      <c r="F132" s="523">
        <f t="shared" si="40"/>
        <v>280727.88091273041</v>
      </c>
      <c r="G132" s="523">
        <f t="shared" si="41"/>
        <v>294720.61398091225</v>
      </c>
      <c r="H132" s="526">
        <f t="shared" si="38"/>
        <v>64343.69124786355</v>
      </c>
      <c r="I132" s="577">
        <f t="shared" si="39"/>
        <v>64343.69124786355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 ht="12.5">
      <c r="B133" s="195" t="str">
        <f t="shared" si="24"/>
        <v/>
      </c>
      <c r="C133" s="507">
        <f>IF(D93="","-",+C132+1)</f>
        <v>2050</v>
      </c>
      <c r="D133" s="374">
        <f>IF(F132+SUM(E$99:E132)=D$92,F132,D$92-SUM(E$99:E132))</f>
        <v>280727.88091273041</v>
      </c>
      <c r="E133" s="522">
        <f>IF(+J96&lt;F132,J96,D133)</f>
        <v>27985.466136363637</v>
      </c>
      <c r="F133" s="523">
        <f t="shared" si="40"/>
        <v>252742.41477636679</v>
      </c>
      <c r="G133" s="523">
        <f t="shared" si="41"/>
        <v>266735.14784454857</v>
      </c>
      <c r="H133" s="526">
        <f t="shared" si="38"/>
        <v>60891.262644745657</v>
      </c>
      <c r="I133" s="577">
        <f t="shared" si="39"/>
        <v>60891.262644745657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 ht="12.5">
      <c r="B134" s="195" t="str">
        <f t="shared" si="24"/>
        <v/>
      </c>
      <c r="C134" s="507">
        <f>IF(D93="","-",+C133+1)</f>
        <v>2051</v>
      </c>
      <c r="D134" s="374">
        <f>IF(F133+SUM(E$99:E133)=D$92,F133,D$92-SUM(E$99:E133))</f>
        <v>252742.41477636679</v>
      </c>
      <c r="E134" s="522">
        <f>IF(+J96&lt;F133,J96,D134)</f>
        <v>27985.466136363637</v>
      </c>
      <c r="F134" s="523">
        <f t="shared" si="40"/>
        <v>224756.94864000316</v>
      </c>
      <c r="G134" s="523">
        <f t="shared" si="41"/>
        <v>238749.68170818497</v>
      </c>
      <c r="H134" s="526">
        <f t="shared" si="38"/>
        <v>57438.834041627779</v>
      </c>
      <c r="I134" s="577">
        <f t="shared" si="39"/>
        <v>57438.834041627779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 ht="12.5">
      <c r="B135" s="195" t="str">
        <f t="shared" si="24"/>
        <v/>
      </c>
      <c r="C135" s="507">
        <f>IF(D93="","-",+C134+1)</f>
        <v>2052</v>
      </c>
      <c r="D135" s="374">
        <f>IF(F134+SUM(E$99:E134)=D$92,F134,D$92-SUM(E$99:E134))</f>
        <v>224756.94864000316</v>
      </c>
      <c r="E135" s="522">
        <f>IF(+J96&lt;F134,J96,D135)</f>
        <v>27985.466136363637</v>
      </c>
      <c r="F135" s="523">
        <f t="shared" si="40"/>
        <v>196771.48250363953</v>
      </c>
      <c r="G135" s="523">
        <f t="shared" si="41"/>
        <v>210764.21557182135</v>
      </c>
      <c r="H135" s="526">
        <f t="shared" si="38"/>
        <v>53986.405438509886</v>
      </c>
      <c r="I135" s="577">
        <f t="shared" si="39"/>
        <v>53986.405438509886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 ht="12.5">
      <c r="B136" s="195" t="str">
        <f t="shared" si="24"/>
        <v/>
      </c>
      <c r="C136" s="507">
        <f>IF(D93="","-",+C135+1)</f>
        <v>2053</v>
      </c>
      <c r="D136" s="374">
        <f>IF(F135+SUM(E$99:E135)=D$92,F135,D$92-SUM(E$99:E135))</f>
        <v>196771.48250363953</v>
      </c>
      <c r="E136" s="522">
        <f>IF(+J96&lt;F135,J96,D136)</f>
        <v>27985.466136363637</v>
      </c>
      <c r="F136" s="523">
        <f t="shared" si="40"/>
        <v>168786.01636727591</v>
      </c>
      <c r="G136" s="523">
        <f t="shared" si="41"/>
        <v>182778.74943545772</v>
      </c>
      <c r="H136" s="526">
        <f t="shared" si="38"/>
        <v>50533.976835392008</v>
      </c>
      <c r="I136" s="577">
        <f t="shared" si="39"/>
        <v>50533.976835392008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 ht="12.5">
      <c r="B137" s="195" t="str">
        <f t="shared" si="24"/>
        <v/>
      </c>
      <c r="C137" s="507">
        <f>IF(D93="","-",+C136+1)</f>
        <v>2054</v>
      </c>
      <c r="D137" s="374">
        <f>IF(F136+SUM(E$99:E136)=D$92,F136,D$92-SUM(E$99:E136))</f>
        <v>168786.01636727591</v>
      </c>
      <c r="E137" s="522">
        <f>IF(+J96&lt;F136,J96,D137)</f>
        <v>27985.466136363637</v>
      </c>
      <c r="F137" s="523">
        <f t="shared" si="40"/>
        <v>140800.55023091228</v>
      </c>
      <c r="G137" s="523">
        <f t="shared" si="41"/>
        <v>154793.2832990941</v>
      </c>
      <c r="H137" s="526">
        <f t="shared" si="38"/>
        <v>47081.548232274115</v>
      </c>
      <c r="I137" s="577">
        <f t="shared" si="39"/>
        <v>47081.548232274115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 ht="12.5">
      <c r="B138" s="195" t="str">
        <f t="shared" si="24"/>
        <v/>
      </c>
      <c r="C138" s="507">
        <f>IF(D93="","-",+C137+1)</f>
        <v>2055</v>
      </c>
      <c r="D138" s="374">
        <f>IF(F137+SUM(E$99:E137)=D$92,F137,D$92-SUM(E$99:E137))</f>
        <v>140800.55023091228</v>
      </c>
      <c r="E138" s="522">
        <f>IF(+J96&lt;F137,J96,D138)</f>
        <v>27985.466136363637</v>
      </c>
      <c r="F138" s="523">
        <f t="shared" si="40"/>
        <v>112815.08409454864</v>
      </c>
      <c r="G138" s="523">
        <f t="shared" si="41"/>
        <v>126807.81716273047</v>
      </c>
      <c r="H138" s="526">
        <f t="shared" si="38"/>
        <v>43629.119629156237</v>
      </c>
      <c r="I138" s="577">
        <f t="shared" si="39"/>
        <v>43629.119629156237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 ht="12.5">
      <c r="B139" s="195" t="str">
        <f t="shared" si="24"/>
        <v/>
      </c>
      <c r="C139" s="507">
        <f>IF(D93="","-",+C138+1)</f>
        <v>2056</v>
      </c>
      <c r="D139" s="374">
        <f>IF(F138+SUM(E$99:E138)=D$92,F138,D$92-SUM(E$99:E138))</f>
        <v>112815.08409454864</v>
      </c>
      <c r="E139" s="522">
        <f>IF(+J96&lt;F138,J96,D139)</f>
        <v>27985.466136363637</v>
      </c>
      <c r="F139" s="523">
        <f t="shared" si="40"/>
        <v>84829.617958185001</v>
      </c>
      <c r="G139" s="523">
        <f t="shared" si="41"/>
        <v>98822.351026366814</v>
      </c>
      <c r="H139" s="526">
        <f t="shared" si="38"/>
        <v>40176.691026038345</v>
      </c>
      <c r="I139" s="577">
        <f t="shared" si="39"/>
        <v>40176.691026038345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 ht="12.5">
      <c r="B140" s="195" t="str">
        <f t="shared" si="24"/>
        <v/>
      </c>
      <c r="C140" s="507">
        <f>IF(D93="","-",+C139+1)</f>
        <v>2057</v>
      </c>
      <c r="D140" s="374">
        <f>IF(F139+SUM(E$99:E139)=D$92,F139,D$92-SUM(E$99:E139))</f>
        <v>84829.617958185001</v>
      </c>
      <c r="E140" s="522">
        <f>IF(+J96&lt;F139,J96,D140)</f>
        <v>27985.466136363637</v>
      </c>
      <c r="F140" s="523">
        <f t="shared" si="40"/>
        <v>56844.15182182136</v>
      </c>
      <c r="G140" s="523">
        <f t="shared" si="41"/>
        <v>70836.884890003188</v>
      </c>
      <c r="H140" s="526">
        <f t="shared" si="38"/>
        <v>36724.262422920459</v>
      </c>
      <c r="I140" s="577">
        <f t="shared" si="39"/>
        <v>36724.262422920459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 ht="12.5">
      <c r="B141" s="195" t="str">
        <f t="shared" si="24"/>
        <v/>
      </c>
      <c r="C141" s="507">
        <f>IF(D93="","-",+C140+1)</f>
        <v>2058</v>
      </c>
      <c r="D141" s="374">
        <f>IF(F140+SUM(E$99:E140)=D$92,F140,D$92-SUM(E$99:E140))</f>
        <v>56844.15182182136</v>
      </c>
      <c r="E141" s="522">
        <f>IF(+J96&lt;F140,J96,D141)</f>
        <v>27985.466136363637</v>
      </c>
      <c r="F141" s="523">
        <f t="shared" si="40"/>
        <v>28858.685685457724</v>
      </c>
      <c r="G141" s="523">
        <f t="shared" si="41"/>
        <v>42851.41875363954</v>
      </c>
      <c r="H141" s="526">
        <f t="shared" si="38"/>
        <v>33271.833819802574</v>
      </c>
      <c r="I141" s="577">
        <f t="shared" si="39"/>
        <v>33271.833819802574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 ht="12.5">
      <c r="B142" s="195" t="str">
        <f t="shared" si="24"/>
        <v/>
      </c>
      <c r="C142" s="507">
        <f>IF(D93="","-",+C141+1)</f>
        <v>2059</v>
      </c>
      <c r="D142" s="374">
        <f>IF(F141+SUM(E$99:E141)=D$92,F141,D$92-SUM(E$99:E141))</f>
        <v>28858.685685457724</v>
      </c>
      <c r="E142" s="522">
        <f>IF(+J96&lt;F141,J96,D142)</f>
        <v>27985.466136363637</v>
      </c>
      <c r="F142" s="523">
        <f t="shared" si="40"/>
        <v>873.21954909408669</v>
      </c>
      <c r="G142" s="523">
        <f t="shared" si="41"/>
        <v>14865.952617275905</v>
      </c>
      <c r="H142" s="526">
        <f t="shared" si="38"/>
        <v>29819.405216684685</v>
      </c>
      <c r="I142" s="577">
        <f t="shared" si="39"/>
        <v>29819.405216684685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 ht="12.5">
      <c r="B143" s="195" t="str">
        <f t="shared" si="24"/>
        <v/>
      </c>
      <c r="C143" s="507">
        <f>IF(D93="","-",+C142+1)</f>
        <v>2060</v>
      </c>
      <c r="D143" s="374">
        <f>IF(F142+SUM(E$99:E142)=D$92,F142,D$92-SUM(E$99:E142))</f>
        <v>873.21954909408669</v>
      </c>
      <c r="E143" s="522">
        <f>IF(+J96&lt;F142,J96,D143)</f>
        <v>873.21954909408669</v>
      </c>
      <c r="F143" s="523">
        <f t="shared" si="40"/>
        <v>0</v>
      </c>
      <c r="G143" s="523">
        <f t="shared" si="41"/>
        <v>436.60977454704334</v>
      </c>
      <c r="H143" s="526">
        <f t="shared" si="38"/>
        <v>927.08193847513871</v>
      </c>
      <c r="I143" s="577">
        <f t="shared" si="39"/>
        <v>927.08193847513871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 ht="12.5">
      <c r="B144" s="195" t="str">
        <f t="shared" si="2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 ht="12.5">
      <c r="B145" s="195" t="str">
        <f t="shared" si="2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 ht="12.5">
      <c r="B146" s="195" t="str">
        <f t="shared" si="2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 ht="12.5">
      <c r="B147" s="195" t="str">
        <f t="shared" si="2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 ht="12.5">
      <c r="B148" s="195" t="str">
        <f t="shared" si="2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 ht="12.5">
      <c r="B149" s="195" t="str">
        <f t="shared" si="2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 ht="12.5">
      <c r="B150" s="195" t="str">
        <f t="shared" si="2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 ht="12.5">
      <c r="B151" s="195" t="str">
        <f t="shared" si="2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 ht="12.5">
      <c r="B152" s="195" t="str">
        <f t="shared" si="2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 ht="12.5">
      <c r="B153" s="195" t="str">
        <f t="shared" si="2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" thickBot="1">
      <c r="B154" s="195" t="str">
        <f t="shared" si="2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 ht="12.5">
      <c r="C155" s="374" t="s">
        <v>78</v>
      </c>
      <c r="D155" s="375"/>
      <c r="E155" s="375">
        <f>SUM(E99:E154)</f>
        <v>1231360.5099999998</v>
      </c>
      <c r="F155" s="375"/>
      <c r="G155" s="375"/>
      <c r="H155" s="375">
        <f>SUM(H99:H154)</f>
        <v>4431876.5293445932</v>
      </c>
      <c r="I155" s="375">
        <f>SUM(I99:I154)</f>
        <v>4431876.5293445932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3270508.0204212591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3270508.0204212591</v>
      </c>
      <c r="O6" s="269"/>
      <c r="P6" s="269"/>
    </row>
    <row r="7" spans="1:16" ht="13.5" thickBot="1">
      <c r="C7" s="467" t="s">
        <v>48</v>
      </c>
      <c r="D7" s="624" t="s">
        <v>365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25330929.210000001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603117.36214285716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51">
        <v>21416562.877240635</v>
      </c>
      <c r="E24" s="656">
        <v>603117.36214285716</v>
      </c>
      <c r="F24" s="651">
        <v>20813445.515097778</v>
      </c>
      <c r="G24" s="650">
        <v>3270508.0204212591</v>
      </c>
      <c r="H24" s="657">
        <v>3270508.0204212591</v>
      </c>
      <c r="I24" s="511">
        <f t="shared" si="0"/>
        <v>0</v>
      </c>
      <c r="J24" s="511"/>
      <c r="K24" s="518">
        <f t="shared" ref="K24" si="10">+G24</f>
        <v>3270508.0204212591</v>
      </c>
      <c r="L24" s="519">
        <f t="shared" ref="L24" si="11">IF(K24&lt;&gt;0,+G24-K24,0)</f>
        <v>0</v>
      </c>
      <c r="M24" s="518">
        <f t="shared" ref="M24" si="12">+H24</f>
        <v>3270508.0204212591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20813445.515097778</v>
      </c>
      <c r="E25" s="522">
        <f>IF(+I14&lt;F24,I14,D25)</f>
        <v>603117.36214285716</v>
      </c>
      <c r="F25" s="523">
        <f t="shared" ref="F25:F72" si="13">+D25-E25</f>
        <v>20210328.152954921</v>
      </c>
      <c r="G25" s="524">
        <f t="shared" ref="G25:G49" si="14">+I$12*((D25+F25)/2)+E25</f>
        <v>2909557.9525626926</v>
      </c>
      <c r="H25" s="491">
        <f t="shared" ref="H25:H49" si="15">+I$13*((D25+F25)/2)+E25</f>
        <v>2909557.9525626926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20210328.152954921</v>
      </c>
      <c r="E26" s="522">
        <f>IF(+I14&lt;F25,I14,D26)</f>
        <v>603117.36214285716</v>
      </c>
      <c r="F26" s="523">
        <f t="shared" si="13"/>
        <v>19607210.790812064</v>
      </c>
      <c r="G26" s="524">
        <f t="shared" si="14"/>
        <v>2841740.9654620392</v>
      </c>
      <c r="H26" s="491">
        <f t="shared" si="15"/>
        <v>2841740.9654620392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19607210.790812064</v>
      </c>
      <c r="E27" s="522">
        <f>IF(+I14&lt;F26,I14,D27)</f>
        <v>603117.36214285716</v>
      </c>
      <c r="F27" s="523">
        <f t="shared" si="13"/>
        <v>19004093.428669207</v>
      </c>
      <c r="G27" s="524">
        <f t="shared" si="14"/>
        <v>2773923.9783613863</v>
      </c>
      <c r="H27" s="491">
        <f t="shared" si="15"/>
        <v>2773923.9783613863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19004093.428669207</v>
      </c>
      <c r="E28" s="522">
        <f>IF(+I14&lt;F27,I14,D28)</f>
        <v>603117.36214285716</v>
      </c>
      <c r="F28" s="523">
        <f t="shared" si="13"/>
        <v>18400976.06652635</v>
      </c>
      <c r="G28" s="524">
        <f t="shared" si="14"/>
        <v>2706106.9912607325</v>
      </c>
      <c r="H28" s="491">
        <f t="shared" si="15"/>
        <v>2706106.9912607325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18400976.06652635</v>
      </c>
      <c r="E29" s="522">
        <f>IF(+I14&lt;F28,I14,D29)</f>
        <v>603117.36214285716</v>
      </c>
      <c r="F29" s="523">
        <f t="shared" si="13"/>
        <v>17797858.704383492</v>
      </c>
      <c r="G29" s="524">
        <f t="shared" si="14"/>
        <v>2638290.0041600796</v>
      </c>
      <c r="H29" s="491">
        <f t="shared" si="15"/>
        <v>2638290.0041600796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17797858.704383492</v>
      </c>
      <c r="E30" s="522">
        <f>IF(+I14&lt;F29,I14,D30)</f>
        <v>603117.36214285716</v>
      </c>
      <c r="F30" s="523">
        <f t="shared" si="13"/>
        <v>17194741.342240635</v>
      </c>
      <c r="G30" s="524">
        <f t="shared" si="14"/>
        <v>2570473.0170594258</v>
      </c>
      <c r="H30" s="491">
        <f t="shared" si="15"/>
        <v>2570473.0170594258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17194741.342240635</v>
      </c>
      <c r="E31" s="522">
        <f>IF(+I14&lt;F30,I14,D31)</f>
        <v>603117.36214285716</v>
      </c>
      <c r="F31" s="523">
        <f t="shared" si="13"/>
        <v>16591623.980097778</v>
      </c>
      <c r="G31" s="524">
        <f t="shared" si="14"/>
        <v>2502656.0299587729</v>
      </c>
      <c r="H31" s="491">
        <f t="shared" si="15"/>
        <v>2502656.0299587729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16591623.980097778</v>
      </c>
      <c r="E32" s="522">
        <f>IF(+I14&lt;F31,I14,D32)</f>
        <v>603117.36214285716</v>
      </c>
      <c r="F32" s="523">
        <f t="shared" si="13"/>
        <v>15988506.617954921</v>
      </c>
      <c r="G32" s="524">
        <f t="shared" si="14"/>
        <v>2434839.0428581191</v>
      </c>
      <c r="H32" s="491">
        <f t="shared" si="15"/>
        <v>2434839.0428581191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15988506.617954921</v>
      </c>
      <c r="E33" s="522">
        <f>IF(+I14&lt;F32,I14,D33)</f>
        <v>603117.36214285716</v>
      </c>
      <c r="F33" s="523">
        <f t="shared" si="13"/>
        <v>15385389.255812064</v>
      </c>
      <c r="G33" s="524">
        <f t="shared" si="14"/>
        <v>2367022.0557574662</v>
      </c>
      <c r="H33" s="491">
        <f t="shared" si="15"/>
        <v>2367022.0557574662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15385389.255812064</v>
      </c>
      <c r="E34" s="522">
        <f>IF(+I14&lt;F33,I14,D34)</f>
        <v>603117.36214285716</v>
      </c>
      <c r="F34" s="523">
        <f t="shared" si="13"/>
        <v>14782271.893669207</v>
      </c>
      <c r="G34" s="524">
        <f t="shared" si="14"/>
        <v>2299205.0686568129</v>
      </c>
      <c r="H34" s="491">
        <f t="shared" si="15"/>
        <v>2299205.0686568129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14782271.893669207</v>
      </c>
      <c r="E35" s="522">
        <f>IF(+I14&lt;F34,I14,D35)</f>
        <v>603117.36214285716</v>
      </c>
      <c r="F35" s="523">
        <f t="shared" si="13"/>
        <v>14179154.531526349</v>
      </c>
      <c r="G35" s="524">
        <f t="shared" si="14"/>
        <v>2231388.0815561595</v>
      </c>
      <c r="H35" s="491">
        <f t="shared" si="15"/>
        <v>2231388.0815561595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14179154.531526349</v>
      </c>
      <c r="E36" s="522">
        <f>IF(+I14&lt;F35,I14,D36)</f>
        <v>603117.36214285716</v>
      </c>
      <c r="F36" s="523">
        <f t="shared" si="13"/>
        <v>13576037.169383492</v>
      </c>
      <c r="G36" s="524">
        <f t="shared" si="14"/>
        <v>2163571.0944555062</v>
      </c>
      <c r="H36" s="491">
        <f t="shared" si="15"/>
        <v>2163571.0944555062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13576037.169383492</v>
      </c>
      <c r="E37" s="522">
        <f>IF(+I14&lt;F36,I14,D37)</f>
        <v>603117.36214285716</v>
      </c>
      <c r="F37" s="523">
        <f t="shared" si="13"/>
        <v>12972919.807240635</v>
      </c>
      <c r="G37" s="524">
        <f t="shared" si="14"/>
        <v>2095754.1073548531</v>
      </c>
      <c r="H37" s="491">
        <f t="shared" si="15"/>
        <v>2095754.1073548531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12972919.807240635</v>
      </c>
      <c r="E38" s="522">
        <f>IF(+I14&lt;F37,I14,D38)</f>
        <v>603117.36214285716</v>
      </c>
      <c r="F38" s="523">
        <f t="shared" si="13"/>
        <v>12369802.445097778</v>
      </c>
      <c r="G38" s="524">
        <f t="shared" si="14"/>
        <v>2027937.1202541997</v>
      </c>
      <c r="H38" s="491">
        <f t="shared" si="15"/>
        <v>2027937.1202541997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12369802.445097778</v>
      </c>
      <c r="E39" s="522">
        <f>IF(+I14&lt;F38,I14,D39)</f>
        <v>603117.36214285716</v>
      </c>
      <c r="F39" s="523">
        <f t="shared" si="13"/>
        <v>11766685.082954921</v>
      </c>
      <c r="G39" s="524">
        <f t="shared" si="14"/>
        <v>1960120.1331535464</v>
      </c>
      <c r="H39" s="491">
        <f t="shared" si="15"/>
        <v>1960120.1331535464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11766685.082954921</v>
      </c>
      <c r="E40" s="522">
        <f>IF(+I14&lt;F39,I14,D40)</f>
        <v>603117.36214285716</v>
      </c>
      <c r="F40" s="523">
        <f t="shared" si="13"/>
        <v>11163567.720812064</v>
      </c>
      <c r="G40" s="524">
        <f t="shared" si="14"/>
        <v>1892303.146052893</v>
      </c>
      <c r="H40" s="491">
        <f t="shared" si="15"/>
        <v>1892303.146052893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11163567.720812064</v>
      </c>
      <c r="E41" s="522">
        <f>IF(+I14&lt;F40,I14,D41)</f>
        <v>603117.36214285716</v>
      </c>
      <c r="F41" s="523">
        <f t="shared" si="13"/>
        <v>10560450.358669207</v>
      </c>
      <c r="G41" s="524">
        <f t="shared" si="14"/>
        <v>1824486.1589522399</v>
      </c>
      <c r="H41" s="491">
        <f t="shared" si="15"/>
        <v>1824486.1589522399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10560450.358669207</v>
      </c>
      <c r="E42" s="522">
        <f>IF(+I14&lt;F41,I14,D42)</f>
        <v>603117.36214285716</v>
      </c>
      <c r="F42" s="523">
        <f t="shared" si="13"/>
        <v>9957332.9965263493</v>
      </c>
      <c r="G42" s="524">
        <f t="shared" si="14"/>
        <v>1756669.1718515866</v>
      </c>
      <c r="H42" s="491">
        <f t="shared" si="15"/>
        <v>1756669.1718515866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9957332.9965263493</v>
      </c>
      <c r="E43" s="522">
        <f>IF(+I14&lt;F42,I14,D43)</f>
        <v>603117.36214285716</v>
      </c>
      <c r="F43" s="523">
        <f t="shared" si="13"/>
        <v>9354215.6343834922</v>
      </c>
      <c r="G43" s="524">
        <f t="shared" si="14"/>
        <v>1688852.1847509332</v>
      </c>
      <c r="H43" s="491">
        <f t="shared" si="15"/>
        <v>1688852.1847509332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9354215.6343834922</v>
      </c>
      <c r="E44" s="522">
        <f>IF(+I14&lt;F43,I14,D44)</f>
        <v>603117.36214285716</v>
      </c>
      <c r="F44" s="523">
        <f t="shared" si="13"/>
        <v>8751098.272240635</v>
      </c>
      <c r="G44" s="524">
        <f t="shared" si="14"/>
        <v>1621035.1976502798</v>
      </c>
      <c r="H44" s="491">
        <f t="shared" si="15"/>
        <v>1621035.1976502798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8751098.272240635</v>
      </c>
      <c r="E45" s="522">
        <f>IF(+I14&lt;F44,I14,D45)</f>
        <v>603117.36214285716</v>
      </c>
      <c r="F45" s="523">
        <f t="shared" si="13"/>
        <v>8147980.9100977778</v>
      </c>
      <c r="G45" s="524">
        <f t="shared" si="14"/>
        <v>1553218.2105496265</v>
      </c>
      <c r="H45" s="491">
        <f t="shared" si="15"/>
        <v>1553218.2105496265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8147980.9100977778</v>
      </c>
      <c r="E46" s="522">
        <f>IF(+I14&lt;F45,I14,D46)</f>
        <v>603117.36214285716</v>
      </c>
      <c r="F46" s="523">
        <f t="shared" si="13"/>
        <v>7544863.5479549207</v>
      </c>
      <c r="G46" s="524">
        <f t="shared" si="14"/>
        <v>1485401.2234489731</v>
      </c>
      <c r="H46" s="491">
        <f t="shared" si="15"/>
        <v>1485401.2234489731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7544863.5479549207</v>
      </c>
      <c r="E47" s="522">
        <f>IF(+I14&lt;F46,I14,D47)</f>
        <v>603117.36214285716</v>
      </c>
      <c r="F47" s="523">
        <f t="shared" si="13"/>
        <v>6941746.1858120635</v>
      </c>
      <c r="G47" s="524">
        <f t="shared" si="14"/>
        <v>1417584.23634832</v>
      </c>
      <c r="H47" s="491">
        <f t="shared" si="15"/>
        <v>1417584.23634832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6941746.1858120635</v>
      </c>
      <c r="E48" s="522">
        <f>IF(+I14&lt;F47,I14,D48)</f>
        <v>603117.36214285716</v>
      </c>
      <c r="F48" s="523">
        <f t="shared" si="13"/>
        <v>6338628.8236692064</v>
      </c>
      <c r="G48" s="524">
        <f t="shared" si="14"/>
        <v>1349767.2492476667</v>
      </c>
      <c r="H48" s="491">
        <f t="shared" si="15"/>
        <v>1349767.2492476667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6338628.8236692064</v>
      </c>
      <c r="E49" s="522">
        <f>IF(+I14&lt;F48,I14,D49)</f>
        <v>603117.36214285716</v>
      </c>
      <c r="F49" s="523">
        <f t="shared" si="13"/>
        <v>5735511.4615263492</v>
      </c>
      <c r="G49" s="524">
        <f t="shared" si="14"/>
        <v>1281950.2621470136</v>
      </c>
      <c r="H49" s="491">
        <f t="shared" si="15"/>
        <v>1281950.2621470136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5735511.4615263492</v>
      </c>
      <c r="E50" s="522">
        <f>IF(+I14&lt;F49,I14,D50)</f>
        <v>603117.36214285716</v>
      </c>
      <c r="F50" s="523">
        <f t="shared" si="13"/>
        <v>5132394.099383492</v>
      </c>
      <c r="G50" s="524">
        <f t="shared" ref="G50:G72" si="16">+I$12*((D50+F50)/2)+E50</f>
        <v>1214133.2750463602</v>
      </c>
      <c r="H50" s="491">
        <f t="shared" ref="H50:H72" si="17">+I$13*((D50+F50)/2)+E50</f>
        <v>1214133.2750463602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5132394.099383492</v>
      </c>
      <c r="E51" s="522">
        <f>IF(+I14&lt;F50,I14,D51)</f>
        <v>603117.36214285716</v>
      </c>
      <c r="F51" s="523">
        <f t="shared" si="13"/>
        <v>4529276.7372406349</v>
      </c>
      <c r="G51" s="524">
        <f t="shared" si="16"/>
        <v>1146316.2879457069</v>
      </c>
      <c r="H51" s="491">
        <f t="shared" si="17"/>
        <v>1146316.2879457069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4529276.7372406349</v>
      </c>
      <c r="E52" s="522">
        <f>IF(+I14&lt;F51,I14,D52)</f>
        <v>603117.36214285716</v>
      </c>
      <c r="F52" s="523">
        <f t="shared" si="13"/>
        <v>3926159.3750977777</v>
      </c>
      <c r="G52" s="524">
        <f t="shared" si="16"/>
        <v>1078499.3008450535</v>
      </c>
      <c r="H52" s="491">
        <f t="shared" si="17"/>
        <v>1078499.3008450535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3926159.3750977777</v>
      </c>
      <c r="E53" s="522">
        <f>IF(+I14&lt;F52,I14,D53)</f>
        <v>603117.36214285716</v>
      </c>
      <c r="F53" s="523">
        <f t="shared" si="13"/>
        <v>3323042.0129549205</v>
      </c>
      <c r="G53" s="524">
        <f t="shared" si="16"/>
        <v>1010682.3137444002</v>
      </c>
      <c r="H53" s="491">
        <f t="shared" si="17"/>
        <v>1010682.3137444002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3323042.0129549205</v>
      </c>
      <c r="E54" s="522">
        <f>IF(+I14&lt;F53,I14,D54)</f>
        <v>603117.36214285716</v>
      </c>
      <c r="F54" s="523">
        <f t="shared" si="13"/>
        <v>2719924.6508120634</v>
      </c>
      <c r="G54" s="524">
        <f t="shared" si="16"/>
        <v>942865.32664374693</v>
      </c>
      <c r="H54" s="491">
        <f t="shared" si="17"/>
        <v>942865.32664374693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2719924.6508120634</v>
      </c>
      <c r="E55" s="522">
        <f>IF(+I14&lt;F54,I14,D55)</f>
        <v>603117.36214285716</v>
      </c>
      <c r="F55" s="523">
        <f t="shared" si="13"/>
        <v>2116807.2886692062</v>
      </c>
      <c r="G55" s="524">
        <f t="shared" si="16"/>
        <v>875048.33954309369</v>
      </c>
      <c r="H55" s="491">
        <f t="shared" si="17"/>
        <v>875048.33954309369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2116807.2886692062</v>
      </c>
      <c r="E56" s="522">
        <f>IF(+I14&lt;F55,I14,D56)</f>
        <v>603117.36214285716</v>
      </c>
      <c r="F56" s="523">
        <f t="shared" si="13"/>
        <v>1513689.926526349</v>
      </c>
      <c r="G56" s="524">
        <f t="shared" si="16"/>
        <v>807231.35244244034</v>
      </c>
      <c r="H56" s="491">
        <f t="shared" si="17"/>
        <v>807231.35244244034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1513689.926526349</v>
      </c>
      <c r="E57" s="522">
        <f>IF(+I14&lt;F56,I14,D57)</f>
        <v>603117.36214285716</v>
      </c>
      <c r="F57" s="523">
        <f t="shared" si="13"/>
        <v>910572.56438349187</v>
      </c>
      <c r="G57" s="524">
        <f t="shared" si="16"/>
        <v>739414.36534178699</v>
      </c>
      <c r="H57" s="491">
        <f t="shared" si="17"/>
        <v>739414.36534178699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910572.56438349187</v>
      </c>
      <c r="E58" s="522">
        <f>IF(+I14&lt;F57,I14,D58)</f>
        <v>603117.36214285716</v>
      </c>
      <c r="F58" s="523">
        <f t="shared" si="13"/>
        <v>307455.20224063471</v>
      </c>
      <c r="G58" s="524">
        <f t="shared" si="16"/>
        <v>671597.37824113376</v>
      </c>
      <c r="H58" s="491">
        <f t="shared" si="17"/>
        <v>671597.37824113376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307455.20224063471</v>
      </c>
      <c r="E59" s="522">
        <f>IF(+I14&lt;F58,I14,D59)</f>
        <v>307455.20224063471</v>
      </c>
      <c r="F59" s="523">
        <f t="shared" si="13"/>
        <v>0</v>
      </c>
      <c r="G59" s="524">
        <f t="shared" si="16"/>
        <v>324740.96351460967</v>
      </c>
      <c r="H59" s="491">
        <f t="shared" si="17"/>
        <v>324740.96351460967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6"/>
        <v>0</v>
      </c>
      <c r="H60" s="491">
        <f t="shared" si="17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25330929.210000001</v>
      </c>
      <c r="F73" s="375"/>
      <c r="G73" s="375">
        <f>SUM(G17:G72)</f>
        <v>87608922.039896578</v>
      </c>
      <c r="H73" s="375">
        <f>SUM(H17:H72)</f>
        <v>87608922.039896578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3270508.0204212591</v>
      </c>
      <c r="N87" s="546">
        <f>IF(J92&lt;D11,0,VLOOKUP(J92,C17:O72,11))</f>
        <v>3270508.0204212591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3200902.3799633714</v>
      </c>
      <c r="N88" s="550">
        <f>IF(J92&lt;D11,0,VLOOKUP(J92,C99:P154,7))</f>
        <v>3200902.3799633714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-69605.640457887668</v>
      </c>
      <c r="N89" s="555">
        <f>+N88-N87</f>
        <v>-69605.640457887668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25330929.210000001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575702.93659090914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8">+I99-H99</f>
        <v>0</v>
      </c>
      <c r="K99" s="514"/>
      <c r="L99" s="512">
        <f t="shared" ref="L99:L104" si="19">+H99</f>
        <v>1704186.6748150045</v>
      </c>
      <c r="M99" s="513">
        <f t="shared" ref="M99:M130" si="20">IF(L99&lt;&gt;0,+H99-L99,0)</f>
        <v>0</v>
      </c>
      <c r="N99" s="512">
        <f t="shared" ref="N99:N104" si="21">+I99</f>
        <v>1704186.6748150045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8"/>
        <v>0</v>
      </c>
      <c r="K100" s="514"/>
      <c r="L100" s="655">
        <f t="shared" si="19"/>
        <v>3626008.4781243373</v>
      </c>
      <c r="M100" s="514">
        <f t="shared" si="20"/>
        <v>0</v>
      </c>
      <c r="N100" s="655">
        <f t="shared" si="21"/>
        <v>3626008.4781243373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8"/>
        <v>0</v>
      </c>
      <c r="K101" s="514"/>
      <c r="L101" s="655">
        <f t="shared" si="19"/>
        <v>3167459.760554947</v>
      </c>
      <c r="M101" s="514">
        <f t="shared" ref="M101" si="25">IF(L101&lt;&gt;0,+H101-L101,0)</f>
        <v>0</v>
      </c>
      <c r="N101" s="655">
        <f t="shared" si="21"/>
        <v>3167459.760554947</v>
      </c>
      <c r="O101" s="514">
        <f t="shared" si="22"/>
        <v>0</v>
      </c>
      <c r="P101" s="514">
        <f t="shared" si="23"/>
        <v>0</v>
      </c>
    </row>
    <row r="102" spans="1:16" ht="12.5">
      <c r="B102" s="195" t="str">
        <f t="shared" si="24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8"/>
        <v>0</v>
      </c>
      <c r="K102" s="514"/>
      <c r="L102" s="655">
        <f t="shared" si="19"/>
        <v>3124495.1418173425</v>
      </c>
      <c r="M102" s="514">
        <f t="shared" ref="M102" si="26">IF(L102&lt;&gt;0,+H102-L102,0)</f>
        <v>0</v>
      </c>
      <c r="N102" s="655">
        <f t="shared" si="21"/>
        <v>3124495.1418173425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18"/>
        <v>0</v>
      </c>
      <c r="K103" s="514"/>
      <c r="L103" s="655">
        <f t="shared" si="19"/>
        <v>3087027.5131925805</v>
      </c>
      <c r="M103" s="514">
        <f t="shared" ref="M103" si="27">IF(L103&lt;&gt;0,+H103-L103,0)</f>
        <v>0</v>
      </c>
      <c r="N103" s="655">
        <f t="shared" si="21"/>
        <v>3087027.5131925805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2021</v>
      </c>
      <c r="D104" s="629">
        <v>22788723.579734217</v>
      </c>
      <c r="E104" s="630">
        <v>617827.53658536589</v>
      </c>
      <c r="F104" s="631">
        <v>22170896.043148853</v>
      </c>
      <c r="G104" s="631">
        <v>22479809.811441533</v>
      </c>
      <c r="H104" s="633">
        <v>3169605.7563163298</v>
      </c>
      <c r="I104" s="634">
        <v>3169605.7563163298</v>
      </c>
      <c r="J104" s="514">
        <f t="shared" si="18"/>
        <v>0</v>
      </c>
      <c r="K104" s="514"/>
      <c r="L104" s="655">
        <f t="shared" si="19"/>
        <v>3169605.7563163298</v>
      </c>
      <c r="M104" s="514">
        <f t="shared" ref="M104" si="28">IF(L104&lt;&gt;0,+H104-L104,0)</f>
        <v>0</v>
      </c>
      <c r="N104" s="655">
        <f t="shared" si="21"/>
        <v>3169605.7563163298</v>
      </c>
      <c r="O104" s="514">
        <f t="shared" si="22"/>
        <v>0</v>
      </c>
      <c r="P104" s="514">
        <f t="shared" si="23"/>
        <v>0</v>
      </c>
    </row>
    <row r="105" spans="1:16" ht="12.5">
      <c r="B105" s="195" t="str">
        <f t="shared" si="24"/>
        <v/>
      </c>
      <c r="C105" s="507">
        <f>IF(D93="","-",+C104+1)</f>
        <v>2022</v>
      </c>
      <c r="D105" s="629">
        <v>22170896.043148853</v>
      </c>
      <c r="E105" s="630">
        <v>603117.35714285716</v>
      </c>
      <c r="F105" s="631">
        <v>21567778.686005995</v>
      </c>
      <c r="G105" s="631">
        <v>21869337.364577424</v>
      </c>
      <c r="H105" s="633">
        <v>3171842.5527529279</v>
      </c>
      <c r="I105" s="634">
        <v>3171842.5527529279</v>
      </c>
      <c r="J105" s="514">
        <f t="shared" si="18"/>
        <v>0</v>
      </c>
      <c r="K105" s="514"/>
      <c r="L105" s="655">
        <f t="shared" ref="L105" si="29">+H105</f>
        <v>3171842.5527529279</v>
      </c>
      <c r="M105" s="514">
        <f t="shared" ref="M105" si="30">IF(L105&lt;&gt;0,+H105-L105,0)</f>
        <v>0</v>
      </c>
      <c r="N105" s="655">
        <f t="shared" ref="N105" si="31">+I105</f>
        <v>3171842.5527529279</v>
      </c>
      <c r="O105" s="514">
        <f t="shared" ref="O105" si="32">IF(N105&lt;&gt;0,+I105-N105,0)</f>
        <v>0</v>
      </c>
      <c r="P105" s="514">
        <f t="shared" ref="P105" si="33">+O105-M105</f>
        <v>0</v>
      </c>
    </row>
    <row r="106" spans="1:16" ht="12.5">
      <c r="B106" s="195" t="str">
        <f t="shared" si="24"/>
        <v>IU</v>
      </c>
      <c r="C106" s="507">
        <f>IF(D93="","-",+C105+1)</f>
        <v>2023</v>
      </c>
      <c r="D106" s="374">
        <f>IF(F105+SUM(E$99:E105)=D$92,F105,D$92-SUM(E$99:E105))</f>
        <v>21567778.896005996</v>
      </c>
      <c r="E106" s="522">
        <f>IF(+J96&lt;F105,J96,D106)</f>
        <v>575702.93659090914</v>
      </c>
      <c r="F106" s="523">
        <f t="shared" ref="F106:F130" si="34">+D106-E106</f>
        <v>20992075.959415086</v>
      </c>
      <c r="G106" s="523">
        <f t="shared" ref="G106:G130" si="35">+(F106+D106)/2</f>
        <v>21279927.427710541</v>
      </c>
      <c r="H106" s="526">
        <f t="shared" ref="H106:H154" si="36">+J$94*G106+E106</f>
        <v>3200902.3799633714</v>
      </c>
      <c r="I106" s="577">
        <f t="shared" ref="I106:I154" si="37">+J$95*G106+E106</f>
        <v>3200902.3799633714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2024</v>
      </c>
      <c r="D107" s="374">
        <f>IF(F106+SUM(E$99:E106)=D$92,F106,D$92-SUM(E$99:E106))</f>
        <v>20992075.959415086</v>
      </c>
      <c r="E107" s="522">
        <f>IF(+J96&lt;F106,J96,D107)</f>
        <v>575702.93659090914</v>
      </c>
      <c r="F107" s="523">
        <f t="shared" si="34"/>
        <v>20416373.022824176</v>
      </c>
      <c r="G107" s="523">
        <f t="shared" si="35"/>
        <v>20704224.491119631</v>
      </c>
      <c r="H107" s="526">
        <f t="shared" si="36"/>
        <v>3129880.7548276437</v>
      </c>
      <c r="I107" s="577">
        <f t="shared" si="37"/>
        <v>3129880.7548276437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2025</v>
      </c>
      <c r="D108" s="374">
        <f>IF(F107+SUM(E$99:E107)=D$92,F107,D$92-SUM(E$99:E107))</f>
        <v>20416373.022824176</v>
      </c>
      <c r="E108" s="522">
        <f>IF(+J96&lt;F107,J96,D108)</f>
        <v>575702.93659090914</v>
      </c>
      <c r="F108" s="523">
        <f t="shared" si="34"/>
        <v>19840670.086233266</v>
      </c>
      <c r="G108" s="523">
        <f t="shared" si="35"/>
        <v>20128521.554528721</v>
      </c>
      <c r="H108" s="526">
        <f t="shared" si="36"/>
        <v>3058859.1296919161</v>
      </c>
      <c r="I108" s="577">
        <f t="shared" si="37"/>
        <v>3058859.1296919161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2026</v>
      </c>
      <c r="D109" s="374">
        <f>IF(F108+SUM(E$99:E108)=D$92,F108,D$92-SUM(E$99:E108))</f>
        <v>19840670.086233266</v>
      </c>
      <c r="E109" s="522">
        <f>IF(+J96&lt;F108,J96,D109)</f>
        <v>575702.93659090914</v>
      </c>
      <c r="F109" s="523">
        <f t="shared" si="34"/>
        <v>19264967.149642356</v>
      </c>
      <c r="G109" s="523">
        <f t="shared" si="35"/>
        <v>19552818.617937811</v>
      </c>
      <c r="H109" s="526">
        <f t="shared" si="36"/>
        <v>2987837.5045561879</v>
      </c>
      <c r="I109" s="577">
        <f t="shared" si="37"/>
        <v>2987837.5045561879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2027</v>
      </c>
      <c r="D110" s="374">
        <f>IF(F109+SUM(E$99:E109)=D$92,F109,D$92-SUM(E$99:E109))</f>
        <v>19264967.149642356</v>
      </c>
      <c r="E110" s="522">
        <f>IF(+J96&lt;F109,J96,D110)</f>
        <v>575702.93659090914</v>
      </c>
      <c r="F110" s="523">
        <f t="shared" si="34"/>
        <v>18689264.213051446</v>
      </c>
      <c r="G110" s="523">
        <f t="shared" si="35"/>
        <v>18977115.681346901</v>
      </c>
      <c r="H110" s="526">
        <f t="shared" si="36"/>
        <v>2916815.8794204602</v>
      </c>
      <c r="I110" s="577">
        <f t="shared" si="37"/>
        <v>2916815.8794204602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2028</v>
      </c>
      <c r="D111" s="374">
        <f>IF(F110+SUM(E$99:E110)=D$92,F110,D$92-SUM(E$99:E110))</f>
        <v>18689264.213051446</v>
      </c>
      <c r="E111" s="522">
        <f>IF(+J96&lt;F110,J96,D111)</f>
        <v>575702.93659090914</v>
      </c>
      <c r="F111" s="523">
        <f t="shared" si="34"/>
        <v>18113561.276460536</v>
      </c>
      <c r="G111" s="523">
        <f t="shared" si="35"/>
        <v>18401412.744755991</v>
      </c>
      <c r="H111" s="526">
        <f t="shared" si="36"/>
        <v>2845794.2542847325</v>
      </c>
      <c r="I111" s="577">
        <f t="shared" si="37"/>
        <v>2845794.2542847325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2029</v>
      </c>
      <c r="D112" s="374">
        <f>IF(F111+SUM(E$99:E111)=D$92,F111,D$92-SUM(E$99:E111))</f>
        <v>18113561.276460536</v>
      </c>
      <c r="E112" s="522">
        <f>IF(+J96&lt;F111,J96,D112)</f>
        <v>575702.93659090914</v>
      </c>
      <c r="F112" s="523">
        <f t="shared" si="34"/>
        <v>17537858.339869626</v>
      </c>
      <c r="G112" s="523">
        <f t="shared" si="35"/>
        <v>17825709.808165081</v>
      </c>
      <c r="H112" s="526">
        <f t="shared" si="36"/>
        <v>2774772.6291490048</v>
      </c>
      <c r="I112" s="577">
        <f t="shared" si="37"/>
        <v>2774772.6291490048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2030</v>
      </c>
      <c r="D113" s="374">
        <f>IF(F112+SUM(E$99:E112)=D$92,F112,D$92-SUM(E$99:E112))</f>
        <v>17537858.339869626</v>
      </c>
      <c r="E113" s="522">
        <f>IF(+J96&lt;F112,J96,D113)</f>
        <v>575702.93659090914</v>
      </c>
      <c r="F113" s="523">
        <f t="shared" si="34"/>
        <v>16962155.403278716</v>
      </c>
      <c r="G113" s="523">
        <f t="shared" si="35"/>
        <v>17250006.871574171</v>
      </c>
      <c r="H113" s="526">
        <f t="shared" si="36"/>
        <v>2703751.0040132771</v>
      </c>
      <c r="I113" s="577">
        <f t="shared" si="37"/>
        <v>2703751.0040132771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2031</v>
      </c>
      <c r="D114" s="374">
        <f>IF(F113+SUM(E$99:E113)=D$92,F113,D$92-SUM(E$99:E113))</f>
        <v>16962155.403278716</v>
      </c>
      <c r="E114" s="522">
        <f>IF(+J96&lt;F113,J96,D114)</f>
        <v>575702.93659090914</v>
      </c>
      <c r="F114" s="523">
        <f t="shared" si="34"/>
        <v>16386452.466687806</v>
      </c>
      <c r="G114" s="523">
        <f t="shared" si="35"/>
        <v>16674303.934983261</v>
      </c>
      <c r="H114" s="526">
        <f t="shared" si="36"/>
        <v>2632729.3788775494</v>
      </c>
      <c r="I114" s="577">
        <f t="shared" si="37"/>
        <v>2632729.3788775494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2032</v>
      </c>
      <c r="D115" s="374">
        <f>IF(F114+SUM(E$99:E114)=D$92,F114,D$92-SUM(E$99:E114))</f>
        <v>16386452.466687806</v>
      </c>
      <c r="E115" s="522">
        <f>IF(+J96&lt;F114,J96,D115)</f>
        <v>575702.93659090914</v>
      </c>
      <c r="F115" s="523">
        <f t="shared" si="34"/>
        <v>15810749.530096896</v>
      </c>
      <c r="G115" s="523">
        <f t="shared" si="35"/>
        <v>16098600.998392351</v>
      </c>
      <c r="H115" s="526">
        <f t="shared" si="36"/>
        <v>2561707.7537418217</v>
      </c>
      <c r="I115" s="577">
        <f t="shared" si="37"/>
        <v>2561707.7537418217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2033</v>
      </c>
      <c r="D116" s="374">
        <f>IF(F115+SUM(E$99:E115)=D$92,F115,D$92-SUM(E$99:E115))</f>
        <v>15810749.530096896</v>
      </c>
      <c r="E116" s="522">
        <f>IF(+J96&lt;F115,J96,D116)</f>
        <v>575702.93659090914</v>
      </c>
      <c r="F116" s="523">
        <f t="shared" si="34"/>
        <v>15235046.593505986</v>
      </c>
      <c r="G116" s="523">
        <f t="shared" si="35"/>
        <v>15522898.061801441</v>
      </c>
      <c r="H116" s="526">
        <f t="shared" si="36"/>
        <v>2490686.128606094</v>
      </c>
      <c r="I116" s="577">
        <f t="shared" si="37"/>
        <v>2490686.128606094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/>
      </c>
      <c r="C117" s="507">
        <f>IF(D93="","-",+C116+1)</f>
        <v>2034</v>
      </c>
      <c r="D117" s="374">
        <f>IF(F116+SUM(E$99:E116)=D$92,F116,D$92-SUM(E$99:E116))</f>
        <v>15235046.593505986</v>
      </c>
      <c r="E117" s="522">
        <f>IF(+J96&lt;F116,J96,D117)</f>
        <v>575702.93659090914</v>
      </c>
      <c r="F117" s="523">
        <f t="shared" si="34"/>
        <v>14659343.656915076</v>
      </c>
      <c r="G117" s="523">
        <f t="shared" si="35"/>
        <v>14947195.125210531</v>
      </c>
      <c r="H117" s="526">
        <f t="shared" si="36"/>
        <v>2419664.5034703664</v>
      </c>
      <c r="I117" s="577">
        <f t="shared" si="37"/>
        <v>2419664.5034703664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2035</v>
      </c>
      <c r="D118" s="374">
        <f>IF(F117+SUM(E$99:E117)=D$92,F117,D$92-SUM(E$99:E117))</f>
        <v>14659343.656915076</v>
      </c>
      <c r="E118" s="522">
        <f>IF(+J96&lt;F117,J96,D118)</f>
        <v>575702.93659090914</v>
      </c>
      <c r="F118" s="523">
        <f t="shared" si="34"/>
        <v>14083640.720324166</v>
      </c>
      <c r="G118" s="523">
        <f t="shared" si="35"/>
        <v>14371492.188619621</v>
      </c>
      <c r="H118" s="526">
        <f t="shared" si="36"/>
        <v>2348642.8783346387</v>
      </c>
      <c r="I118" s="577">
        <f t="shared" si="37"/>
        <v>2348642.8783346387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2036</v>
      </c>
      <c r="D119" s="374">
        <f>IF(F118+SUM(E$99:E118)=D$92,F118,D$92-SUM(E$99:E118))</f>
        <v>14083640.720324166</v>
      </c>
      <c r="E119" s="522">
        <f>IF(+J96&lt;F118,J96,D119)</f>
        <v>575702.93659090914</v>
      </c>
      <c r="F119" s="523">
        <f t="shared" si="34"/>
        <v>13507937.783733256</v>
      </c>
      <c r="G119" s="523">
        <f t="shared" si="35"/>
        <v>13795789.252028711</v>
      </c>
      <c r="H119" s="526">
        <f t="shared" si="36"/>
        <v>2277621.253198911</v>
      </c>
      <c r="I119" s="577">
        <f t="shared" si="37"/>
        <v>2277621.253198911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2037</v>
      </c>
      <c r="D120" s="374">
        <f>IF(F119+SUM(E$99:E119)=D$92,F119,D$92-SUM(E$99:E119))</f>
        <v>13507937.783733256</v>
      </c>
      <c r="E120" s="522">
        <f>IF(+J96&lt;F119,J96,D120)</f>
        <v>575702.93659090914</v>
      </c>
      <c r="F120" s="523">
        <f t="shared" si="34"/>
        <v>12932234.847142346</v>
      </c>
      <c r="G120" s="523">
        <f t="shared" si="35"/>
        <v>13220086.315437801</v>
      </c>
      <c r="H120" s="526">
        <f t="shared" si="36"/>
        <v>2206599.6280631833</v>
      </c>
      <c r="I120" s="577">
        <f t="shared" si="37"/>
        <v>2206599.6280631833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2038</v>
      </c>
      <c r="D121" s="374">
        <f>IF(F120+SUM(E$99:E120)=D$92,F120,D$92-SUM(E$99:E120))</f>
        <v>12932234.847142346</v>
      </c>
      <c r="E121" s="522">
        <f>IF(+J96&lt;F120,J96,D121)</f>
        <v>575702.93659090914</v>
      </c>
      <c r="F121" s="523">
        <f t="shared" si="34"/>
        <v>12356531.910551436</v>
      </c>
      <c r="G121" s="523">
        <f t="shared" si="35"/>
        <v>12644383.378846891</v>
      </c>
      <c r="H121" s="526">
        <f t="shared" si="36"/>
        <v>2135578.0029274556</v>
      </c>
      <c r="I121" s="577">
        <f t="shared" si="37"/>
        <v>2135578.0029274556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2039</v>
      </c>
      <c r="D122" s="374">
        <f>IF(F121+SUM(E$99:E121)=D$92,F121,D$92-SUM(E$99:E121))</f>
        <v>12356531.910551436</v>
      </c>
      <c r="E122" s="522">
        <f>IF(+J96&lt;F121,J96,D122)</f>
        <v>575702.93659090914</v>
      </c>
      <c r="F122" s="523">
        <f t="shared" si="34"/>
        <v>11780828.973960526</v>
      </c>
      <c r="G122" s="523">
        <f t="shared" si="35"/>
        <v>12068680.442255981</v>
      </c>
      <c r="H122" s="526">
        <f t="shared" si="36"/>
        <v>2064556.3777917279</v>
      </c>
      <c r="I122" s="577">
        <f t="shared" si="37"/>
        <v>2064556.3777917279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2040</v>
      </c>
      <c r="D123" s="374">
        <f>IF(F122+SUM(E$99:E122)=D$92,F122,D$92-SUM(E$99:E122))</f>
        <v>11780828.973960526</v>
      </c>
      <c r="E123" s="522">
        <f>IF(+J96&lt;F122,J96,D123)</f>
        <v>575702.93659090914</v>
      </c>
      <c r="F123" s="523">
        <f t="shared" si="34"/>
        <v>11205126.037369616</v>
      </c>
      <c r="G123" s="523">
        <f t="shared" si="35"/>
        <v>11492977.505665071</v>
      </c>
      <c r="H123" s="526">
        <f t="shared" si="36"/>
        <v>1993534.7526560002</v>
      </c>
      <c r="I123" s="577">
        <f t="shared" si="37"/>
        <v>1993534.7526560002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2041</v>
      </c>
      <c r="D124" s="374">
        <f>IF(F123+SUM(E$99:E123)=D$92,F123,D$92-SUM(E$99:E123))</f>
        <v>11205126.037369616</v>
      </c>
      <c r="E124" s="522">
        <f>IF(+J96&lt;F123,J96,D124)</f>
        <v>575702.93659090914</v>
      </c>
      <c r="F124" s="523">
        <f t="shared" si="34"/>
        <v>10629423.100778706</v>
      </c>
      <c r="G124" s="523">
        <f t="shared" si="35"/>
        <v>10917274.569074161</v>
      </c>
      <c r="H124" s="526">
        <f t="shared" si="36"/>
        <v>1922513.1275202725</v>
      </c>
      <c r="I124" s="577">
        <f t="shared" si="37"/>
        <v>1922513.1275202725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2042</v>
      </c>
      <c r="D125" s="374">
        <f>IF(F124+SUM(E$99:E124)=D$92,F124,D$92-SUM(E$99:E124))</f>
        <v>10629423.100778706</v>
      </c>
      <c r="E125" s="522">
        <f>IF(+J96&lt;F124,J96,D125)</f>
        <v>575702.93659090914</v>
      </c>
      <c r="F125" s="523">
        <f t="shared" si="34"/>
        <v>10053720.164187796</v>
      </c>
      <c r="G125" s="523">
        <f t="shared" si="35"/>
        <v>10341571.632483251</v>
      </c>
      <c r="H125" s="526">
        <f t="shared" si="36"/>
        <v>1851491.5023845448</v>
      </c>
      <c r="I125" s="577">
        <f t="shared" si="37"/>
        <v>1851491.5023845448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2043</v>
      </c>
      <c r="D126" s="374">
        <f>IF(F125+SUM(E$99:E125)=D$92,F125,D$92-SUM(E$99:E125))</f>
        <v>10053720.164187796</v>
      </c>
      <c r="E126" s="522">
        <f>IF(+J96&lt;F125,J96,D126)</f>
        <v>575702.93659090914</v>
      </c>
      <c r="F126" s="523">
        <f t="shared" si="34"/>
        <v>9478017.2275968865</v>
      </c>
      <c r="G126" s="523">
        <f t="shared" si="35"/>
        <v>9765868.6958923414</v>
      </c>
      <c r="H126" s="526">
        <f t="shared" si="36"/>
        <v>1780469.8772488171</v>
      </c>
      <c r="I126" s="577">
        <f t="shared" si="37"/>
        <v>1780469.8772488171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2044</v>
      </c>
      <c r="D127" s="374">
        <f>IF(F126+SUM(E$99:E126)=D$92,F126,D$92-SUM(E$99:E126))</f>
        <v>9478017.2275968865</v>
      </c>
      <c r="E127" s="522">
        <f>IF(+J96&lt;F126,J96,D127)</f>
        <v>575702.93659090914</v>
      </c>
      <c r="F127" s="523">
        <f t="shared" si="34"/>
        <v>8902314.2910059765</v>
      </c>
      <c r="G127" s="523">
        <f t="shared" si="35"/>
        <v>9190165.7593014315</v>
      </c>
      <c r="H127" s="526">
        <f t="shared" si="36"/>
        <v>1709448.252113089</v>
      </c>
      <c r="I127" s="577">
        <f t="shared" si="37"/>
        <v>1709448.252113089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2045</v>
      </c>
      <c r="D128" s="374">
        <f>IF(F127+SUM(E$99:E127)=D$92,F127,D$92-SUM(E$99:E127))</f>
        <v>8902314.2910059765</v>
      </c>
      <c r="E128" s="522">
        <f>IF(+J96&lt;F127,J96,D128)</f>
        <v>575702.93659090914</v>
      </c>
      <c r="F128" s="523">
        <f t="shared" si="34"/>
        <v>8326611.3544150675</v>
      </c>
      <c r="G128" s="523">
        <f t="shared" si="35"/>
        <v>8614462.8227105215</v>
      </c>
      <c r="H128" s="526">
        <f t="shared" si="36"/>
        <v>1638426.6269773613</v>
      </c>
      <c r="I128" s="577">
        <f t="shared" si="37"/>
        <v>1638426.6269773613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2046</v>
      </c>
      <c r="D129" s="374">
        <f>IF(F128+SUM(E$99:E128)=D$92,F128,D$92-SUM(E$99:E128))</f>
        <v>8326611.3544150675</v>
      </c>
      <c r="E129" s="522">
        <f>IF(+J96&lt;F128,J96,D129)</f>
        <v>575702.93659090914</v>
      </c>
      <c r="F129" s="523">
        <f t="shared" si="34"/>
        <v>7750908.4178241584</v>
      </c>
      <c r="G129" s="523">
        <f t="shared" si="35"/>
        <v>8038759.8861196134</v>
      </c>
      <c r="H129" s="526">
        <f t="shared" si="36"/>
        <v>1567405.001841634</v>
      </c>
      <c r="I129" s="577">
        <f t="shared" si="37"/>
        <v>1567405.001841634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2047</v>
      </c>
      <c r="D130" s="374">
        <f>IF(F129+SUM(E$99:E129)=D$92,F129,D$92-SUM(E$99:E129))</f>
        <v>7750908.4178241584</v>
      </c>
      <c r="E130" s="522">
        <f>IF(+J96&lt;F129,J96,D130)</f>
        <v>575702.93659090914</v>
      </c>
      <c r="F130" s="523">
        <f t="shared" si="34"/>
        <v>7175205.4812332494</v>
      </c>
      <c r="G130" s="523">
        <f t="shared" si="35"/>
        <v>7463056.9495287035</v>
      </c>
      <c r="H130" s="526">
        <f t="shared" si="36"/>
        <v>1496383.3767059064</v>
      </c>
      <c r="I130" s="577">
        <f t="shared" si="37"/>
        <v>1496383.3767059064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2048</v>
      </c>
      <c r="D131" s="374">
        <f>IF(F130+SUM(E$99:E130)=D$92,F130,D$92-SUM(E$99:E130))</f>
        <v>7175205.4812332494</v>
      </c>
      <c r="E131" s="522">
        <f>IF(+J96&lt;F130,J96,D131)</f>
        <v>575702.93659090914</v>
      </c>
      <c r="F131" s="523">
        <f t="shared" ref="F131:F154" si="38">+D131-E131</f>
        <v>6599502.5446423404</v>
      </c>
      <c r="G131" s="523">
        <f t="shared" ref="G131:G154" si="39">+(F131+D131)/2</f>
        <v>6887354.0129377954</v>
      </c>
      <c r="H131" s="526">
        <f t="shared" si="36"/>
        <v>1425361.7515701787</v>
      </c>
      <c r="I131" s="577">
        <f t="shared" si="37"/>
        <v>1425361.7515701787</v>
      </c>
      <c r="J131" s="514">
        <f t="shared" ref="J131:J154" si="40">+I541-H541</f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</row>
    <row r="132" spans="2:16" ht="12.5">
      <c r="B132" s="195" t="str">
        <f t="shared" si="24"/>
        <v/>
      </c>
      <c r="C132" s="507">
        <f>IF(D93="","-",+C131+1)</f>
        <v>2049</v>
      </c>
      <c r="D132" s="374">
        <f>IF(F131+SUM(E$99:E131)=D$92,F131,D$92-SUM(E$99:E131))</f>
        <v>6599502.5446423404</v>
      </c>
      <c r="E132" s="522">
        <f>IF(+J96&lt;F131,J96,D132)</f>
        <v>575702.93659090914</v>
      </c>
      <c r="F132" s="523">
        <f t="shared" si="38"/>
        <v>6023799.6080514314</v>
      </c>
      <c r="G132" s="523">
        <f t="shared" si="39"/>
        <v>6311651.0763468854</v>
      </c>
      <c r="H132" s="526">
        <f t="shared" si="36"/>
        <v>1354340.126434451</v>
      </c>
      <c r="I132" s="577">
        <f t="shared" si="37"/>
        <v>1354340.126434451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</row>
    <row r="133" spans="2:16" ht="12.5">
      <c r="B133" s="195" t="str">
        <f t="shared" si="24"/>
        <v/>
      </c>
      <c r="C133" s="507">
        <f>IF(D93="","-",+C132+1)</f>
        <v>2050</v>
      </c>
      <c r="D133" s="374">
        <f>IF(F132+SUM(E$99:E132)=D$92,F132,D$92-SUM(E$99:E132))</f>
        <v>6023799.6080514314</v>
      </c>
      <c r="E133" s="522">
        <f>IF(+J96&lt;F132,J96,D133)</f>
        <v>575702.93659090914</v>
      </c>
      <c r="F133" s="523">
        <f t="shared" si="38"/>
        <v>5448096.6714605223</v>
      </c>
      <c r="G133" s="523">
        <f t="shared" si="39"/>
        <v>5735948.1397559773</v>
      </c>
      <c r="H133" s="526">
        <f t="shared" si="36"/>
        <v>1283318.5012987235</v>
      </c>
      <c r="I133" s="577">
        <f t="shared" si="37"/>
        <v>1283318.5012987235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</row>
    <row r="134" spans="2:16" ht="12.5">
      <c r="B134" s="195" t="str">
        <f t="shared" si="24"/>
        <v/>
      </c>
      <c r="C134" s="507">
        <f>IF(D93="","-",+C133+1)</f>
        <v>2051</v>
      </c>
      <c r="D134" s="374">
        <f>IF(F133+SUM(E$99:E133)=D$92,F133,D$92-SUM(E$99:E133))</f>
        <v>5448096.6714605223</v>
      </c>
      <c r="E134" s="522">
        <f>IF(+J96&lt;F133,J96,D134)</f>
        <v>575702.93659090914</v>
      </c>
      <c r="F134" s="523">
        <f t="shared" si="38"/>
        <v>4872393.7348696133</v>
      </c>
      <c r="G134" s="523">
        <f t="shared" si="39"/>
        <v>5160245.2031650674</v>
      </c>
      <c r="H134" s="526">
        <f t="shared" si="36"/>
        <v>1212296.8761629958</v>
      </c>
      <c r="I134" s="577">
        <f t="shared" si="37"/>
        <v>1212296.8761629958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</row>
    <row r="135" spans="2:16" ht="12.5">
      <c r="B135" s="195" t="str">
        <f t="shared" si="24"/>
        <v/>
      </c>
      <c r="C135" s="507">
        <f>IF(D93="","-",+C134+1)</f>
        <v>2052</v>
      </c>
      <c r="D135" s="374">
        <f>IF(F134+SUM(E$99:E134)=D$92,F134,D$92-SUM(E$99:E134))</f>
        <v>4872393.7348696133</v>
      </c>
      <c r="E135" s="522">
        <f>IF(+J96&lt;F134,J96,D135)</f>
        <v>575702.93659090914</v>
      </c>
      <c r="F135" s="523">
        <f t="shared" si="38"/>
        <v>4296690.7982787043</v>
      </c>
      <c r="G135" s="523">
        <f t="shared" si="39"/>
        <v>4584542.2665741593</v>
      </c>
      <c r="H135" s="526">
        <f t="shared" si="36"/>
        <v>1141275.2510272684</v>
      </c>
      <c r="I135" s="577">
        <f t="shared" si="37"/>
        <v>1141275.2510272684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</row>
    <row r="136" spans="2:16" ht="12.5">
      <c r="B136" s="195" t="str">
        <f t="shared" si="24"/>
        <v/>
      </c>
      <c r="C136" s="507">
        <f>IF(D93="","-",+C135+1)</f>
        <v>2053</v>
      </c>
      <c r="D136" s="374">
        <f>IF(F135+SUM(E$99:E135)=D$92,F135,D$92-SUM(E$99:E135))</f>
        <v>4296690.7982787043</v>
      </c>
      <c r="E136" s="522">
        <f>IF(+J96&lt;F135,J96,D136)</f>
        <v>575702.93659090914</v>
      </c>
      <c r="F136" s="523">
        <f t="shared" si="38"/>
        <v>3720987.8616877953</v>
      </c>
      <c r="G136" s="523">
        <f t="shared" si="39"/>
        <v>4008839.3299832498</v>
      </c>
      <c r="H136" s="526">
        <f t="shared" si="36"/>
        <v>1070253.6258915407</v>
      </c>
      <c r="I136" s="577">
        <f t="shared" si="37"/>
        <v>1070253.6258915407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</row>
    <row r="137" spans="2:16" ht="12.5">
      <c r="B137" s="195" t="str">
        <f t="shared" si="24"/>
        <v/>
      </c>
      <c r="C137" s="507">
        <f>IF(D93="","-",+C136+1)</f>
        <v>2054</v>
      </c>
      <c r="D137" s="374">
        <f>IF(F136+SUM(E$99:E136)=D$92,F136,D$92-SUM(E$99:E136))</f>
        <v>3720987.8616877953</v>
      </c>
      <c r="E137" s="522">
        <f>IF(+J96&lt;F136,J96,D137)</f>
        <v>575702.93659090914</v>
      </c>
      <c r="F137" s="523">
        <f t="shared" si="38"/>
        <v>3145284.9250968862</v>
      </c>
      <c r="G137" s="523">
        <f t="shared" si="39"/>
        <v>3433136.3933923407</v>
      </c>
      <c r="H137" s="526">
        <f t="shared" si="36"/>
        <v>999232.00075581297</v>
      </c>
      <c r="I137" s="577">
        <f t="shared" si="37"/>
        <v>999232.00075581297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</row>
    <row r="138" spans="2:16" ht="12.5">
      <c r="B138" s="195" t="str">
        <f t="shared" si="24"/>
        <v/>
      </c>
      <c r="C138" s="507">
        <f>IF(D93="","-",+C137+1)</f>
        <v>2055</v>
      </c>
      <c r="D138" s="374">
        <f>IF(F137+SUM(E$99:E137)=D$92,F137,D$92-SUM(E$99:E137))</f>
        <v>3145284.9250968862</v>
      </c>
      <c r="E138" s="522">
        <f>IF(+J96&lt;F137,J96,D138)</f>
        <v>575702.93659090914</v>
      </c>
      <c r="F138" s="523">
        <f t="shared" si="38"/>
        <v>2569581.9885059772</v>
      </c>
      <c r="G138" s="523">
        <f t="shared" si="39"/>
        <v>2857433.4568014317</v>
      </c>
      <c r="H138" s="526">
        <f t="shared" si="36"/>
        <v>928210.3756200854</v>
      </c>
      <c r="I138" s="577">
        <f t="shared" si="37"/>
        <v>928210.3756200854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</row>
    <row r="139" spans="2:16" ht="12.5">
      <c r="B139" s="195" t="str">
        <f t="shared" si="24"/>
        <v/>
      </c>
      <c r="C139" s="507">
        <f>IF(D93="","-",+C138+1)</f>
        <v>2056</v>
      </c>
      <c r="D139" s="374">
        <f>IF(F138+SUM(E$99:E138)=D$92,F138,D$92-SUM(E$99:E138))</f>
        <v>2569581.9885059772</v>
      </c>
      <c r="E139" s="522">
        <f>IF(+J96&lt;F138,J96,D139)</f>
        <v>575702.93659090914</v>
      </c>
      <c r="F139" s="523">
        <f t="shared" si="38"/>
        <v>1993879.0519150682</v>
      </c>
      <c r="G139" s="523">
        <f t="shared" si="39"/>
        <v>2281730.5202105227</v>
      </c>
      <c r="H139" s="526">
        <f t="shared" si="36"/>
        <v>857188.75048435782</v>
      </c>
      <c r="I139" s="577">
        <f t="shared" si="37"/>
        <v>857188.75048435782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</row>
    <row r="140" spans="2:16" ht="12.5">
      <c r="B140" s="195" t="str">
        <f t="shared" si="24"/>
        <v/>
      </c>
      <c r="C140" s="507">
        <f>IF(D93="","-",+C139+1)</f>
        <v>2057</v>
      </c>
      <c r="D140" s="374">
        <f>IF(F139+SUM(E$99:E139)=D$92,F139,D$92-SUM(E$99:E139))</f>
        <v>1993879.0519150682</v>
      </c>
      <c r="E140" s="522">
        <f>IF(+J96&lt;F139,J96,D140)</f>
        <v>575702.93659090914</v>
      </c>
      <c r="F140" s="523">
        <f t="shared" si="38"/>
        <v>1418176.1153241592</v>
      </c>
      <c r="G140" s="523">
        <f t="shared" si="39"/>
        <v>1706027.5836196137</v>
      </c>
      <c r="H140" s="526">
        <f t="shared" si="36"/>
        <v>786167.12534863013</v>
      </c>
      <c r="I140" s="577">
        <f t="shared" si="37"/>
        <v>786167.12534863013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</row>
    <row r="141" spans="2:16" ht="12.5">
      <c r="B141" s="195" t="str">
        <f t="shared" si="24"/>
        <v/>
      </c>
      <c r="C141" s="507">
        <f>IF(D93="","-",+C140+1)</f>
        <v>2058</v>
      </c>
      <c r="D141" s="374">
        <f>IF(F140+SUM(E$99:E140)=D$92,F140,D$92-SUM(E$99:E140))</f>
        <v>1418176.1153241592</v>
      </c>
      <c r="E141" s="522">
        <f>IF(+J96&lt;F140,J96,D141)</f>
        <v>575702.93659090914</v>
      </c>
      <c r="F141" s="523">
        <f t="shared" si="38"/>
        <v>842473.17873325001</v>
      </c>
      <c r="G141" s="523">
        <f t="shared" si="39"/>
        <v>1130324.6470287046</v>
      </c>
      <c r="H141" s="526">
        <f t="shared" si="36"/>
        <v>715145.50021290255</v>
      </c>
      <c r="I141" s="577">
        <f t="shared" si="37"/>
        <v>715145.50021290255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</row>
    <row r="142" spans="2:16" ht="12.5">
      <c r="B142" s="195" t="str">
        <f t="shared" si="24"/>
        <v/>
      </c>
      <c r="C142" s="507">
        <f>IF(D93="","-",+C141+1)</f>
        <v>2059</v>
      </c>
      <c r="D142" s="374">
        <f>IF(F141+SUM(E$99:E141)=D$92,F141,D$92-SUM(E$99:E141))</f>
        <v>842473.17873325001</v>
      </c>
      <c r="E142" s="522">
        <f>IF(+J96&lt;F141,J96,D142)</f>
        <v>575702.93659090914</v>
      </c>
      <c r="F142" s="523">
        <f t="shared" si="38"/>
        <v>266770.24214234087</v>
      </c>
      <c r="G142" s="523">
        <f t="shared" si="39"/>
        <v>554621.71043779538</v>
      </c>
      <c r="H142" s="526">
        <f t="shared" si="36"/>
        <v>644123.87507717498</v>
      </c>
      <c r="I142" s="577">
        <f t="shared" si="37"/>
        <v>644123.87507717498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</row>
    <row r="143" spans="2:16" ht="12.5">
      <c r="B143" s="195" t="str">
        <f t="shared" si="24"/>
        <v/>
      </c>
      <c r="C143" s="507">
        <f>IF(D93="","-",+C142+1)</f>
        <v>2060</v>
      </c>
      <c r="D143" s="374">
        <f>IF(F142+SUM(E$99:E142)=D$92,F142,D$92-SUM(E$99:E142))</f>
        <v>266770.24214234087</v>
      </c>
      <c r="E143" s="522">
        <f>IF(+J96&lt;F142,J96,D143)</f>
        <v>266770.24214234087</v>
      </c>
      <c r="F143" s="523">
        <f t="shared" si="38"/>
        <v>0</v>
      </c>
      <c r="G143" s="523">
        <f t="shared" si="39"/>
        <v>133385.12107117043</v>
      </c>
      <c r="H143" s="526">
        <f t="shared" si="36"/>
        <v>283225.30510154186</v>
      </c>
      <c r="I143" s="577">
        <f t="shared" si="37"/>
        <v>283225.30510154186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</row>
    <row r="144" spans="2:16" ht="12.5">
      <c r="B144" s="195" t="str">
        <f t="shared" si="2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8"/>
        <v>0</v>
      </c>
      <c r="G144" s="523">
        <f t="shared" si="39"/>
        <v>0</v>
      </c>
      <c r="H144" s="526">
        <f t="shared" si="36"/>
        <v>0</v>
      </c>
      <c r="I144" s="577">
        <f t="shared" si="37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</row>
    <row r="145" spans="2:16" ht="12.5">
      <c r="B145" s="195" t="str">
        <f t="shared" si="2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8"/>
        <v>0</v>
      </c>
      <c r="G145" s="523">
        <f t="shared" si="39"/>
        <v>0</v>
      </c>
      <c r="H145" s="526">
        <f t="shared" si="36"/>
        <v>0</v>
      </c>
      <c r="I145" s="577">
        <f t="shared" si="37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</row>
    <row r="146" spans="2:16" ht="12.5">
      <c r="B146" s="195" t="str">
        <f t="shared" si="2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8"/>
        <v>0</v>
      </c>
      <c r="G146" s="523">
        <f t="shared" si="39"/>
        <v>0</v>
      </c>
      <c r="H146" s="526">
        <f t="shared" si="36"/>
        <v>0</v>
      </c>
      <c r="I146" s="577">
        <f t="shared" si="37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</row>
    <row r="147" spans="2:16" ht="12.5">
      <c r="B147" s="195" t="str">
        <f t="shared" si="2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8"/>
        <v>0</v>
      </c>
      <c r="G147" s="523">
        <f t="shared" si="39"/>
        <v>0</v>
      </c>
      <c r="H147" s="526">
        <f t="shared" si="36"/>
        <v>0</v>
      </c>
      <c r="I147" s="577">
        <f t="shared" si="37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</row>
    <row r="148" spans="2:16" ht="12.5">
      <c r="B148" s="195" t="str">
        <f t="shared" si="2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8"/>
        <v>0</v>
      </c>
      <c r="G148" s="523">
        <f t="shared" si="39"/>
        <v>0</v>
      </c>
      <c r="H148" s="526">
        <f t="shared" si="36"/>
        <v>0</v>
      </c>
      <c r="I148" s="577">
        <f t="shared" si="37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</row>
    <row r="149" spans="2:16" ht="12.5">
      <c r="B149" s="195" t="str">
        <f t="shared" si="2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8"/>
        <v>0</v>
      </c>
      <c r="G149" s="523">
        <f t="shared" si="39"/>
        <v>0</v>
      </c>
      <c r="H149" s="526">
        <f t="shared" si="36"/>
        <v>0</v>
      </c>
      <c r="I149" s="577">
        <f t="shared" si="37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</row>
    <row r="150" spans="2:16" ht="12.5">
      <c r="B150" s="195" t="str">
        <f t="shared" si="2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8"/>
        <v>0</v>
      </c>
      <c r="G150" s="523">
        <f t="shared" si="39"/>
        <v>0</v>
      </c>
      <c r="H150" s="526">
        <f t="shared" si="36"/>
        <v>0</v>
      </c>
      <c r="I150" s="577">
        <f t="shared" si="37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</row>
    <row r="151" spans="2:16" ht="12.5">
      <c r="B151" s="195" t="str">
        <f t="shared" si="2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8"/>
        <v>0</v>
      </c>
      <c r="G151" s="523">
        <f t="shared" si="39"/>
        <v>0</v>
      </c>
      <c r="H151" s="526">
        <f t="shared" si="36"/>
        <v>0</v>
      </c>
      <c r="I151" s="577">
        <f t="shared" si="37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</row>
    <row r="152" spans="2:16" ht="12.5">
      <c r="B152" s="195" t="str">
        <f t="shared" si="2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8"/>
        <v>0</v>
      </c>
      <c r="G152" s="523">
        <f t="shared" si="39"/>
        <v>0</v>
      </c>
      <c r="H152" s="526">
        <f t="shared" si="36"/>
        <v>0</v>
      </c>
      <c r="I152" s="577">
        <f t="shared" si="37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</row>
    <row r="153" spans="2:16" ht="12.5">
      <c r="B153" s="195" t="str">
        <f t="shared" si="2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8"/>
        <v>0</v>
      </c>
      <c r="G153" s="523">
        <f t="shared" si="39"/>
        <v>0</v>
      </c>
      <c r="H153" s="526">
        <f t="shared" si="36"/>
        <v>0</v>
      </c>
      <c r="I153" s="577">
        <f t="shared" si="37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</row>
    <row r="154" spans="2:16" ht="13" thickBot="1">
      <c r="B154" s="195" t="str">
        <f t="shared" si="2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8"/>
        <v>0</v>
      </c>
      <c r="G154" s="528">
        <f t="shared" si="39"/>
        <v>0</v>
      </c>
      <c r="H154" s="530">
        <f t="shared" si="36"/>
        <v>0</v>
      </c>
      <c r="I154" s="579">
        <f t="shared" si="37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</row>
    <row r="155" spans="2:16" ht="12.5">
      <c r="C155" s="374" t="s">
        <v>78</v>
      </c>
      <c r="D155" s="375"/>
      <c r="E155" s="375">
        <f>SUM(E99:E154)</f>
        <v>25330929.210000005</v>
      </c>
      <c r="F155" s="375"/>
      <c r="G155" s="375"/>
      <c r="H155" s="375">
        <f>SUM(H99:H154)</f>
        <v>92466836.900925115</v>
      </c>
      <c r="I155" s="375">
        <f>SUM(I99:I154)</f>
        <v>92466836.900925115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2244295.3415744328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2244295.3415744328</v>
      </c>
      <c r="O6" s="269"/>
      <c r="P6" s="269"/>
    </row>
    <row r="7" spans="1:16" ht="13.5" thickBot="1">
      <c r="C7" s="467" t="s">
        <v>48</v>
      </c>
      <c r="D7" s="624" t="s">
        <v>366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f>IF(+I13&lt;F16,I13,D17)</f>
        <v>0.11244409688307042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14740672.077832567</v>
      </c>
      <c r="E24" s="656">
        <v>407919.14285714284</v>
      </c>
      <c r="F24" s="651">
        <v>14332752.934975423</v>
      </c>
      <c r="G24" s="650">
        <v>2244295.3415744328</v>
      </c>
      <c r="H24" s="657">
        <v>2244295.3415744328</v>
      </c>
      <c r="I24" s="511">
        <f t="shared" si="0"/>
        <v>0</v>
      </c>
      <c r="J24" s="511"/>
      <c r="K24" s="518">
        <f t="shared" ref="K24" si="10">+G24</f>
        <v>2244295.3415744328</v>
      </c>
      <c r="L24" s="519">
        <f t="shared" ref="L24" si="11">IF(K24&lt;&gt;0,+G24-K24,0)</f>
        <v>0</v>
      </c>
      <c r="M24" s="518">
        <f t="shared" ref="M24" si="12">+H24</f>
        <v>2244295.3415744328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>IU</v>
      </c>
      <c r="C25" s="507">
        <f>IF(D11="","-",+C24+1)</f>
        <v>2024</v>
      </c>
      <c r="D25" s="523">
        <f>IF(F24+SUM(E$17:E24)=D$10,F24,D$10-SUM(E$17:E24))</f>
        <v>14332752.949625429</v>
      </c>
      <c r="E25" s="522">
        <f>IF(+I14&lt;F24,I14,D25)</f>
        <v>407919.14285714284</v>
      </c>
      <c r="F25" s="523">
        <f t="shared" ref="F25:F72" si="13">+D25-E25</f>
        <v>13924833.806768285</v>
      </c>
      <c r="G25" s="524">
        <f t="shared" ref="G25:G49" si="14">+I$12*((D25+F25)/2)+E25</f>
        <v>1996618.554315994</v>
      </c>
      <c r="H25" s="491">
        <f t="shared" ref="H25:H49" si="15">+I$13*((D25+F25)/2)+E25</f>
        <v>1996618.554315994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13924833.806768285</v>
      </c>
      <c r="E26" s="522">
        <f>IF(+I14&lt;F25,I14,D26)</f>
        <v>407919.14285714284</v>
      </c>
      <c r="F26" s="523">
        <f t="shared" si="13"/>
        <v>13516914.663911141</v>
      </c>
      <c r="G26" s="524">
        <f t="shared" si="14"/>
        <v>1950750.4546961063</v>
      </c>
      <c r="H26" s="491">
        <f t="shared" si="15"/>
        <v>1950750.4546961063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13516914.663911141</v>
      </c>
      <c r="E27" s="522">
        <f>IF(+I14&lt;F26,I14,D27)</f>
        <v>407919.14285714284</v>
      </c>
      <c r="F27" s="523">
        <f t="shared" si="13"/>
        <v>13108995.521053998</v>
      </c>
      <c r="G27" s="524">
        <f t="shared" si="14"/>
        <v>1904882.3550762185</v>
      </c>
      <c r="H27" s="491">
        <f t="shared" si="15"/>
        <v>1904882.3550762185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13108995.521053998</v>
      </c>
      <c r="E28" s="522">
        <f>IF(+I14&lt;F27,I14,D28)</f>
        <v>407919.14285714284</v>
      </c>
      <c r="F28" s="523">
        <f t="shared" si="13"/>
        <v>12701076.378196854</v>
      </c>
      <c r="G28" s="524">
        <f t="shared" si="14"/>
        <v>1859014.2554563307</v>
      </c>
      <c r="H28" s="491">
        <f t="shared" si="15"/>
        <v>1859014.2554563307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12701076.378196854</v>
      </c>
      <c r="E29" s="522">
        <f>IF(+I14&lt;F28,I14,D29)</f>
        <v>407919.14285714284</v>
      </c>
      <c r="F29" s="523">
        <f t="shared" si="13"/>
        <v>12293157.23533971</v>
      </c>
      <c r="G29" s="524">
        <f t="shared" si="14"/>
        <v>1813146.1558364434</v>
      </c>
      <c r="H29" s="491">
        <f t="shared" si="15"/>
        <v>1813146.1558364434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12293157.23533971</v>
      </c>
      <c r="E30" s="522">
        <f>IF(+I14&lt;F29,I14,D30)</f>
        <v>407919.14285714284</v>
      </c>
      <c r="F30" s="523">
        <f t="shared" si="13"/>
        <v>11885238.092482567</v>
      </c>
      <c r="G30" s="524">
        <f t="shared" si="14"/>
        <v>1767278.0562165552</v>
      </c>
      <c r="H30" s="491">
        <f t="shared" si="15"/>
        <v>1767278.0562165552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11885238.092482567</v>
      </c>
      <c r="E31" s="522">
        <f>IF(+I14&lt;F30,I14,D31)</f>
        <v>407919.14285714284</v>
      </c>
      <c r="F31" s="523">
        <f t="shared" si="13"/>
        <v>11477318.949625423</v>
      </c>
      <c r="G31" s="524">
        <f t="shared" si="14"/>
        <v>1721409.9565966679</v>
      </c>
      <c r="H31" s="491">
        <f t="shared" si="15"/>
        <v>1721409.9565966679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11477318.949625423</v>
      </c>
      <c r="E32" s="522">
        <f>IF(+I14&lt;F31,I14,D32)</f>
        <v>407919.14285714284</v>
      </c>
      <c r="F32" s="523">
        <f t="shared" si="13"/>
        <v>11069399.80676828</v>
      </c>
      <c r="G32" s="524">
        <f t="shared" si="14"/>
        <v>1675541.8569767801</v>
      </c>
      <c r="H32" s="491">
        <f t="shared" si="15"/>
        <v>1675541.8569767801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11069399.80676828</v>
      </c>
      <c r="E33" s="522">
        <f>IF(+I14&lt;F32,I14,D33)</f>
        <v>407919.14285714284</v>
      </c>
      <c r="F33" s="523">
        <f t="shared" si="13"/>
        <v>10661480.663911136</v>
      </c>
      <c r="G33" s="524">
        <f t="shared" si="14"/>
        <v>1629673.7573568923</v>
      </c>
      <c r="H33" s="491">
        <f t="shared" si="15"/>
        <v>1629673.7573568923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10661480.663911136</v>
      </c>
      <c r="E34" s="522">
        <f>IF(+I14&lt;F33,I14,D34)</f>
        <v>407919.14285714284</v>
      </c>
      <c r="F34" s="523">
        <f t="shared" si="13"/>
        <v>10253561.521053992</v>
      </c>
      <c r="G34" s="524">
        <f t="shared" si="14"/>
        <v>1583805.6577370046</v>
      </c>
      <c r="H34" s="491">
        <f t="shared" si="15"/>
        <v>1583805.6577370046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10253561.521053992</v>
      </c>
      <c r="E35" s="522">
        <f>IF(+I14&lt;F34,I14,D35)</f>
        <v>407919.14285714284</v>
      </c>
      <c r="F35" s="523">
        <f t="shared" si="13"/>
        <v>9845642.3781968486</v>
      </c>
      <c r="G35" s="524">
        <f t="shared" si="14"/>
        <v>1537937.5581171173</v>
      </c>
      <c r="H35" s="491">
        <f t="shared" si="15"/>
        <v>1537937.5581171173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9845642.3781968486</v>
      </c>
      <c r="E36" s="522">
        <f>IF(+I14&lt;F35,I14,D36)</f>
        <v>407919.14285714284</v>
      </c>
      <c r="F36" s="523">
        <f t="shared" si="13"/>
        <v>9437723.2353397049</v>
      </c>
      <c r="G36" s="524">
        <f t="shared" si="14"/>
        <v>1492069.458497229</v>
      </c>
      <c r="H36" s="491">
        <f t="shared" si="15"/>
        <v>1492069.458497229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9437723.2353397049</v>
      </c>
      <c r="E37" s="522">
        <f>IF(+I14&lt;F36,I14,D37)</f>
        <v>407919.14285714284</v>
      </c>
      <c r="F37" s="523">
        <f t="shared" si="13"/>
        <v>9029804.0924825612</v>
      </c>
      <c r="G37" s="524">
        <f t="shared" si="14"/>
        <v>1446201.3588773417</v>
      </c>
      <c r="H37" s="491">
        <f t="shared" si="15"/>
        <v>1446201.3588773417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9029804.0924825612</v>
      </c>
      <c r="E38" s="522">
        <f>IF(+I14&lt;F37,I14,D38)</f>
        <v>407919.14285714284</v>
      </c>
      <c r="F38" s="523">
        <f t="shared" si="13"/>
        <v>8621884.9496254176</v>
      </c>
      <c r="G38" s="524">
        <f t="shared" si="14"/>
        <v>1400333.2592574537</v>
      </c>
      <c r="H38" s="491">
        <f t="shared" si="15"/>
        <v>1400333.2592574537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8621884.9496254176</v>
      </c>
      <c r="E39" s="522">
        <f>IF(+I14&lt;F38,I14,D39)</f>
        <v>407919.14285714284</v>
      </c>
      <c r="F39" s="523">
        <f t="shared" si="13"/>
        <v>8213965.8067682749</v>
      </c>
      <c r="G39" s="524">
        <f t="shared" si="14"/>
        <v>1354465.1596375662</v>
      </c>
      <c r="H39" s="491">
        <f t="shared" si="15"/>
        <v>1354465.1596375662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8213965.8067682749</v>
      </c>
      <c r="E40" s="522">
        <f>IF(+I14&lt;F39,I14,D40)</f>
        <v>407919.14285714284</v>
      </c>
      <c r="F40" s="523">
        <f t="shared" si="13"/>
        <v>7806046.6639111321</v>
      </c>
      <c r="G40" s="524">
        <f t="shared" si="14"/>
        <v>1308597.0600176784</v>
      </c>
      <c r="H40" s="491">
        <f t="shared" si="15"/>
        <v>1308597.0600176784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7806046.6639111321</v>
      </c>
      <c r="E41" s="522">
        <f>IF(+I14&lt;F40,I14,D41)</f>
        <v>407919.14285714284</v>
      </c>
      <c r="F41" s="523">
        <f t="shared" si="13"/>
        <v>7398127.5210539894</v>
      </c>
      <c r="G41" s="524">
        <f t="shared" si="14"/>
        <v>1262728.9603977911</v>
      </c>
      <c r="H41" s="491">
        <f t="shared" si="15"/>
        <v>1262728.9603977911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7398127.5210539894</v>
      </c>
      <c r="E42" s="522">
        <f>IF(+I14&lt;F41,I14,D42)</f>
        <v>407919.14285714284</v>
      </c>
      <c r="F42" s="523">
        <f t="shared" si="13"/>
        <v>6990208.3781968467</v>
      </c>
      <c r="G42" s="524">
        <f t="shared" si="14"/>
        <v>1216860.8607779033</v>
      </c>
      <c r="H42" s="491">
        <f t="shared" si="15"/>
        <v>1216860.8607779033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6990208.3781968467</v>
      </c>
      <c r="E43" s="522">
        <f>IF(+I14&lt;F42,I14,D43)</f>
        <v>407919.14285714284</v>
      </c>
      <c r="F43" s="523">
        <f t="shared" si="13"/>
        <v>6582289.235339704</v>
      </c>
      <c r="G43" s="524">
        <f t="shared" si="14"/>
        <v>1170992.7611580158</v>
      </c>
      <c r="H43" s="491">
        <f t="shared" si="15"/>
        <v>1170992.7611580158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6582289.235339704</v>
      </c>
      <c r="E44" s="522">
        <f>IF(+I14&lt;F43,I14,D44)</f>
        <v>407919.14285714284</v>
      </c>
      <c r="F44" s="523">
        <f t="shared" si="13"/>
        <v>6174370.0924825612</v>
      </c>
      <c r="G44" s="524">
        <f t="shared" si="14"/>
        <v>1125124.6615381283</v>
      </c>
      <c r="H44" s="491">
        <f t="shared" si="15"/>
        <v>1125124.6615381283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6174370.0924825612</v>
      </c>
      <c r="E45" s="522">
        <f>IF(+I14&lt;F44,I14,D45)</f>
        <v>407919.14285714284</v>
      </c>
      <c r="F45" s="523">
        <f t="shared" si="13"/>
        <v>5766450.9496254185</v>
      </c>
      <c r="G45" s="524">
        <f t="shared" si="14"/>
        <v>1079256.5619182405</v>
      </c>
      <c r="H45" s="491">
        <f t="shared" si="15"/>
        <v>1079256.5619182405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5766450.9496254185</v>
      </c>
      <c r="E46" s="522">
        <f>IF(+I14&lt;F45,I14,D46)</f>
        <v>407919.14285714284</v>
      </c>
      <c r="F46" s="523">
        <f t="shared" si="13"/>
        <v>5358531.8067682758</v>
      </c>
      <c r="G46" s="524">
        <f t="shared" si="14"/>
        <v>1033388.462298353</v>
      </c>
      <c r="H46" s="491">
        <f t="shared" si="15"/>
        <v>1033388.462298353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5358531.8067682758</v>
      </c>
      <c r="E47" s="522">
        <f>IF(+I14&lt;F46,I14,D47)</f>
        <v>407919.14285714284</v>
      </c>
      <c r="F47" s="523">
        <f t="shared" si="13"/>
        <v>4950612.6639111331</v>
      </c>
      <c r="G47" s="524">
        <f t="shared" si="14"/>
        <v>987520.36267846543</v>
      </c>
      <c r="H47" s="491">
        <f t="shared" si="15"/>
        <v>987520.36267846543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4950612.6639111331</v>
      </c>
      <c r="E48" s="522">
        <f>IF(+I14&lt;F47,I14,D48)</f>
        <v>407919.14285714284</v>
      </c>
      <c r="F48" s="523">
        <f t="shared" si="13"/>
        <v>4542693.5210539903</v>
      </c>
      <c r="G48" s="524">
        <f t="shared" si="14"/>
        <v>941652.26305857778</v>
      </c>
      <c r="H48" s="491">
        <f t="shared" si="15"/>
        <v>941652.26305857778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4542693.5210539903</v>
      </c>
      <c r="E49" s="522">
        <f>IF(+I14&lt;F48,I14,D49)</f>
        <v>407919.14285714284</v>
      </c>
      <c r="F49" s="523">
        <f t="shared" si="13"/>
        <v>4134774.3781968476</v>
      </c>
      <c r="G49" s="524">
        <f t="shared" si="14"/>
        <v>895784.16343869024</v>
      </c>
      <c r="H49" s="491">
        <f t="shared" si="15"/>
        <v>895784.16343869024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4134774.3781968476</v>
      </c>
      <c r="E50" s="522">
        <f>IF(+I14&lt;F49,I14,D50)</f>
        <v>407919.14285714284</v>
      </c>
      <c r="F50" s="523">
        <f t="shared" si="13"/>
        <v>3726855.2353397049</v>
      </c>
      <c r="G50" s="524">
        <f t="shared" ref="G50:G72" si="16">+I$12*((D50+F50)/2)+E50</f>
        <v>849916.06381880259</v>
      </c>
      <c r="H50" s="491">
        <f t="shared" ref="H50:H72" si="17">+I$13*((D50+F50)/2)+E50</f>
        <v>849916.06381880259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3726855.2353397049</v>
      </c>
      <c r="E51" s="522">
        <f>IF(+I14&lt;F50,I14,D51)</f>
        <v>407919.14285714284</v>
      </c>
      <c r="F51" s="523">
        <f t="shared" si="13"/>
        <v>3318936.0924825622</v>
      </c>
      <c r="G51" s="524">
        <f t="shared" si="16"/>
        <v>804047.96419891506</v>
      </c>
      <c r="H51" s="491">
        <f t="shared" si="17"/>
        <v>804047.96419891506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3318936.0924825622</v>
      </c>
      <c r="E52" s="522">
        <f>IF(+I14&lt;F51,I14,D52)</f>
        <v>407919.14285714284</v>
      </c>
      <c r="F52" s="523">
        <f t="shared" si="13"/>
        <v>2911016.9496254195</v>
      </c>
      <c r="G52" s="524">
        <f t="shared" si="16"/>
        <v>758179.8645790274</v>
      </c>
      <c r="H52" s="491">
        <f t="shared" si="17"/>
        <v>758179.8645790274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2911016.9496254195</v>
      </c>
      <c r="E53" s="522">
        <f>IF(+I14&lt;F52,I14,D53)</f>
        <v>407919.14285714284</v>
      </c>
      <c r="F53" s="523">
        <f t="shared" si="13"/>
        <v>2503097.8067682767</v>
      </c>
      <c r="G53" s="524">
        <f t="shared" si="16"/>
        <v>712311.76495913975</v>
      </c>
      <c r="H53" s="491">
        <f t="shared" si="17"/>
        <v>712311.76495913975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2503097.8067682767</v>
      </c>
      <c r="E54" s="522">
        <f>IF(+I14&lt;F53,I14,D54)</f>
        <v>407919.14285714284</v>
      </c>
      <c r="F54" s="523">
        <f t="shared" si="13"/>
        <v>2095178.663911134</v>
      </c>
      <c r="G54" s="524">
        <f t="shared" si="16"/>
        <v>666443.66533925221</v>
      </c>
      <c r="H54" s="491">
        <f t="shared" si="17"/>
        <v>666443.66533925221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2095178.663911134</v>
      </c>
      <c r="E55" s="522">
        <f>IF(+I14&lt;F54,I14,D55)</f>
        <v>407919.14285714284</v>
      </c>
      <c r="F55" s="523">
        <f t="shared" si="13"/>
        <v>1687259.5210539913</v>
      </c>
      <c r="G55" s="524">
        <f t="shared" si="16"/>
        <v>620575.56571936468</v>
      </c>
      <c r="H55" s="491">
        <f t="shared" si="17"/>
        <v>620575.56571936468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1687259.5210539913</v>
      </c>
      <c r="E56" s="522">
        <f>IF(+I14&lt;F55,I14,D56)</f>
        <v>407919.14285714284</v>
      </c>
      <c r="F56" s="523">
        <f t="shared" si="13"/>
        <v>1279340.3781968486</v>
      </c>
      <c r="G56" s="524">
        <f t="shared" si="16"/>
        <v>574707.46609947702</v>
      </c>
      <c r="H56" s="491">
        <f t="shared" si="17"/>
        <v>574707.46609947702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1279340.3781968486</v>
      </c>
      <c r="E57" s="522">
        <f>IF(+I14&lt;F56,I14,D57)</f>
        <v>407919.14285714284</v>
      </c>
      <c r="F57" s="523">
        <f t="shared" si="13"/>
        <v>871421.23533970572</v>
      </c>
      <c r="G57" s="524">
        <f t="shared" si="16"/>
        <v>528839.36647958937</v>
      </c>
      <c r="H57" s="491">
        <f t="shared" si="17"/>
        <v>528839.36647958937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871421.23533970572</v>
      </c>
      <c r="E58" s="522">
        <f>IF(+I14&lt;F57,I14,D58)</f>
        <v>407919.14285714284</v>
      </c>
      <c r="F58" s="523">
        <f t="shared" si="13"/>
        <v>463502.09248256288</v>
      </c>
      <c r="G58" s="524">
        <f t="shared" si="16"/>
        <v>482971.26685970183</v>
      </c>
      <c r="H58" s="491">
        <f t="shared" si="17"/>
        <v>482971.26685970183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463502.09248256288</v>
      </c>
      <c r="E59" s="522">
        <f>IF(+I14&lt;F58,I14,D59)</f>
        <v>407919.14285714284</v>
      </c>
      <c r="F59" s="523">
        <f t="shared" si="13"/>
        <v>55582.949625420035</v>
      </c>
      <c r="G59" s="524">
        <f t="shared" si="16"/>
        <v>437103.16723981418</v>
      </c>
      <c r="H59" s="491">
        <f t="shared" si="17"/>
        <v>437103.16723981418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55582.949625420035</v>
      </c>
      <c r="E60" s="522">
        <f>IF(+I14&lt;F59,I14,D60)</f>
        <v>55582.949625420035</v>
      </c>
      <c r="F60" s="523">
        <f t="shared" si="13"/>
        <v>0</v>
      </c>
      <c r="G60" s="524">
        <f t="shared" si="16"/>
        <v>58707.936911783814</v>
      </c>
      <c r="H60" s="491">
        <f t="shared" si="17"/>
        <v>58707.936911783814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17132604.000000007</v>
      </c>
      <c r="F73" s="375"/>
      <c r="G73" s="375">
        <f>SUM(G17:G72)</f>
        <v>59322742.988765202</v>
      </c>
      <c r="H73" s="375">
        <f>SUM(H17:H72)</f>
        <v>59322742.988765202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2244295.3415744328</v>
      </c>
      <c r="N87" s="546">
        <f>IF(J92&lt;D11,0,VLOOKUP(J92,C17:O72,11))</f>
        <v>2244295.3415744328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2189492.5181698394</v>
      </c>
      <c r="N88" s="550">
        <f>IF(J92&lt;D11,0,VLOOKUP(J92,C99:P154,7))</f>
        <v>2189492.5181698394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-54802.823404593393</v>
      </c>
      <c r="N89" s="555">
        <f>+N88-N87</f>
        <v>-54802.823404593393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17132604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389377.36363636365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8">+I99-H99</f>
        <v>0</v>
      </c>
      <c r="K99" s="514"/>
      <c r="L99" s="512">
        <f t="shared" ref="L99:L104" si="19">+H99</f>
        <v>1328555.0538499958</v>
      </c>
      <c r="M99" s="513">
        <f t="shared" ref="M99:M130" si="20">IF(L99&lt;&gt;0,+H99-L99,0)</f>
        <v>0</v>
      </c>
      <c r="N99" s="512">
        <f t="shared" ref="N99:N104" si="21">+I99</f>
        <v>1328555.0538499958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8"/>
        <v>0</v>
      </c>
      <c r="K100" s="514"/>
      <c r="L100" s="655">
        <f t="shared" si="19"/>
        <v>2163315.383026443</v>
      </c>
      <c r="M100" s="514">
        <f t="shared" si="20"/>
        <v>0</v>
      </c>
      <c r="N100" s="655">
        <f t="shared" si="21"/>
        <v>2163315.383026443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8"/>
        <v>0</v>
      </c>
      <c r="K101" s="514"/>
      <c r="L101" s="655">
        <f t="shared" si="19"/>
        <v>2134564.6762010739</v>
      </c>
      <c r="M101" s="514">
        <f t="shared" ref="M101" si="25">IF(L101&lt;&gt;0,+H101-L101,0)</f>
        <v>0</v>
      </c>
      <c r="N101" s="655">
        <f t="shared" si="21"/>
        <v>2134564.6762010739</v>
      </c>
      <c r="O101" s="514">
        <f t="shared" si="22"/>
        <v>0</v>
      </c>
      <c r="P101" s="514">
        <f t="shared" si="23"/>
        <v>0</v>
      </c>
    </row>
    <row r="102" spans="1:16" ht="12.5">
      <c r="B102" s="195" t="str">
        <f t="shared" si="24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18"/>
        <v>0</v>
      </c>
      <c r="K102" s="514"/>
      <c r="L102" s="655">
        <f t="shared" si="19"/>
        <v>2109329.5627079071</v>
      </c>
      <c r="M102" s="514">
        <f t="shared" ref="M102" si="26">IF(L102&lt;&gt;0,+H102-L102,0)</f>
        <v>0</v>
      </c>
      <c r="N102" s="655">
        <f t="shared" si="21"/>
        <v>2109329.5627079071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2021</v>
      </c>
      <c r="D103" s="629">
        <v>15612251.307170542</v>
      </c>
      <c r="E103" s="630">
        <v>417868.39024390245</v>
      </c>
      <c r="F103" s="631">
        <v>15194382.916926639</v>
      </c>
      <c r="G103" s="631">
        <v>15403317.112048591</v>
      </c>
      <c r="H103" s="633">
        <v>2166364.0157775921</v>
      </c>
      <c r="I103" s="634">
        <v>2166364.0157775921</v>
      </c>
      <c r="J103" s="514">
        <f t="shared" si="18"/>
        <v>0</v>
      </c>
      <c r="K103" s="514"/>
      <c r="L103" s="655">
        <f t="shared" si="19"/>
        <v>2166364.0157775921</v>
      </c>
      <c r="M103" s="514">
        <f t="shared" ref="M103" si="27">IF(L103&lt;&gt;0,+H103-L103,0)</f>
        <v>0</v>
      </c>
      <c r="N103" s="655">
        <f t="shared" si="21"/>
        <v>2166364.0157775921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2022</v>
      </c>
      <c r="D104" s="629">
        <v>15194382.916926639</v>
      </c>
      <c r="E104" s="630">
        <v>407919.14285714284</v>
      </c>
      <c r="F104" s="631">
        <v>14786463.774069495</v>
      </c>
      <c r="G104" s="631">
        <v>14990423.345498066</v>
      </c>
      <c r="H104" s="633">
        <v>2168661.9353119493</v>
      </c>
      <c r="I104" s="634">
        <v>2168661.9353119493</v>
      </c>
      <c r="J104" s="514">
        <f t="shared" si="18"/>
        <v>0</v>
      </c>
      <c r="K104" s="514"/>
      <c r="L104" s="655">
        <f t="shared" si="19"/>
        <v>2168661.9353119493</v>
      </c>
      <c r="M104" s="514">
        <f t="shared" ref="M104" si="28">IF(L104&lt;&gt;0,+H104-L104,0)</f>
        <v>0</v>
      </c>
      <c r="N104" s="655">
        <f t="shared" si="21"/>
        <v>2168661.9353119493</v>
      </c>
      <c r="O104" s="514">
        <f t="shared" ref="O104" si="29">IF(N104&lt;&gt;0,+I104-N104,0)</f>
        <v>0</v>
      </c>
      <c r="P104" s="514">
        <f t="shared" ref="P104" si="30">+O104-M104</f>
        <v>0</v>
      </c>
    </row>
    <row r="105" spans="1:16" ht="12.5">
      <c r="B105" s="195" t="str">
        <f t="shared" si="24"/>
        <v/>
      </c>
      <c r="C105" s="507">
        <f>IF(D93="","-",+C104+1)</f>
        <v>2023</v>
      </c>
      <c r="D105" s="374">
        <f>IF(F104+SUM(E$99:E104)=D$92,F104,D$92-SUM(E$99:E104))</f>
        <v>14786463.774069495</v>
      </c>
      <c r="E105" s="522">
        <f>IF(+J96&lt;F104,J96,D105)</f>
        <v>389377.36363636365</v>
      </c>
      <c r="F105" s="523">
        <f t="shared" ref="F105:F154" si="31">+D105-E105</f>
        <v>14397086.410433132</v>
      </c>
      <c r="G105" s="523">
        <f t="shared" ref="G105:G154" si="32">+(F105+D105)/2</f>
        <v>14591775.092251314</v>
      </c>
      <c r="H105" s="526">
        <f t="shared" ref="H105:H154" si="33">+J$94*G105+E105</f>
        <v>2189492.5181698394</v>
      </c>
      <c r="I105" s="577">
        <f t="shared" ref="I105:I154" si="34">+J$95*G105+E105</f>
        <v>2189492.5181698394</v>
      </c>
      <c r="J105" s="514">
        <f t="shared" si="18"/>
        <v>0</v>
      </c>
      <c r="K105" s="514"/>
      <c r="L105" s="525"/>
      <c r="M105" s="514">
        <f t="shared" si="20"/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4"/>
        <v/>
      </c>
      <c r="C106" s="507">
        <f>IF(D93="","-",+C105+1)</f>
        <v>2024</v>
      </c>
      <c r="D106" s="374">
        <f>IF(F105+SUM(E$99:E105)=D$92,F105,D$92-SUM(E$99:E105))</f>
        <v>14397086.410433132</v>
      </c>
      <c r="E106" s="522">
        <f>IF(+J96&lt;F105,J96,D106)</f>
        <v>389377.36363636365</v>
      </c>
      <c r="F106" s="523">
        <f t="shared" si="31"/>
        <v>14007709.046796769</v>
      </c>
      <c r="G106" s="523">
        <f t="shared" si="32"/>
        <v>14202397.728614951</v>
      </c>
      <c r="H106" s="526">
        <f t="shared" si="33"/>
        <v>2141456.9578159573</v>
      </c>
      <c r="I106" s="577">
        <f t="shared" si="34"/>
        <v>2141456.9578159573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2025</v>
      </c>
      <c r="D107" s="374">
        <f>IF(F106+SUM(E$99:E106)=D$92,F106,D$92-SUM(E$99:E106))</f>
        <v>14007709.046796769</v>
      </c>
      <c r="E107" s="522">
        <f>IF(+J96&lt;F106,J96,D107)</f>
        <v>389377.36363636365</v>
      </c>
      <c r="F107" s="523">
        <f t="shared" si="31"/>
        <v>13618331.683160406</v>
      </c>
      <c r="G107" s="523">
        <f t="shared" si="32"/>
        <v>13813020.364978587</v>
      </c>
      <c r="H107" s="526">
        <f t="shared" si="33"/>
        <v>2093421.3974620756</v>
      </c>
      <c r="I107" s="577">
        <f t="shared" si="34"/>
        <v>2093421.3974620756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2026</v>
      </c>
      <c r="D108" s="374">
        <f>IF(F107+SUM(E$99:E107)=D$92,F107,D$92-SUM(E$99:E107))</f>
        <v>13618331.683160406</v>
      </c>
      <c r="E108" s="522">
        <f>IF(+J96&lt;F107,J96,D108)</f>
        <v>389377.36363636365</v>
      </c>
      <c r="F108" s="523">
        <f t="shared" si="31"/>
        <v>13228954.319524042</v>
      </c>
      <c r="G108" s="523">
        <f t="shared" si="32"/>
        <v>13423643.001342224</v>
      </c>
      <c r="H108" s="526">
        <f t="shared" si="33"/>
        <v>2045385.8371081934</v>
      </c>
      <c r="I108" s="577">
        <f t="shared" si="34"/>
        <v>2045385.8371081934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2027</v>
      </c>
      <c r="D109" s="374">
        <f>IF(F108+SUM(E$99:E108)=D$92,F108,D$92-SUM(E$99:E108))</f>
        <v>13228954.319524042</v>
      </c>
      <c r="E109" s="522">
        <f>IF(+J96&lt;F108,J96,D109)</f>
        <v>389377.36363636365</v>
      </c>
      <c r="F109" s="523">
        <f t="shared" si="31"/>
        <v>12839576.955887679</v>
      </c>
      <c r="G109" s="523">
        <f t="shared" si="32"/>
        <v>13034265.637705861</v>
      </c>
      <c r="H109" s="526">
        <f t="shared" si="33"/>
        <v>1997350.2767543118</v>
      </c>
      <c r="I109" s="577">
        <f t="shared" si="34"/>
        <v>1997350.2767543118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2028</v>
      </c>
      <c r="D110" s="374">
        <f>IF(F109+SUM(E$99:E109)=D$92,F109,D$92-SUM(E$99:E109))</f>
        <v>12839576.955887679</v>
      </c>
      <c r="E110" s="522">
        <f>IF(+J96&lt;F109,J96,D110)</f>
        <v>389377.36363636365</v>
      </c>
      <c r="F110" s="523">
        <f t="shared" si="31"/>
        <v>12450199.592251316</v>
      </c>
      <c r="G110" s="523">
        <f t="shared" si="32"/>
        <v>12644888.274069497</v>
      </c>
      <c r="H110" s="526">
        <f t="shared" si="33"/>
        <v>1949314.7164004296</v>
      </c>
      <c r="I110" s="577">
        <f t="shared" si="34"/>
        <v>1949314.7164004296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2029</v>
      </c>
      <c r="D111" s="374">
        <f>IF(F110+SUM(E$99:E110)=D$92,F110,D$92-SUM(E$99:E110))</f>
        <v>12450199.592251316</v>
      </c>
      <c r="E111" s="522">
        <f>IF(+J96&lt;F110,J96,D111)</f>
        <v>389377.36363636365</v>
      </c>
      <c r="F111" s="523">
        <f t="shared" si="31"/>
        <v>12060822.228614952</v>
      </c>
      <c r="G111" s="523">
        <f t="shared" si="32"/>
        <v>12255510.910433134</v>
      </c>
      <c r="H111" s="526">
        <f t="shared" si="33"/>
        <v>1901279.1560465475</v>
      </c>
      <c r="I111" s="577">
        <f t="shared" si="34"/>
        <v>1901279.1560465475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2030</v>
      </c>
      <c r="D112" s="374">
        <f>IF(F111+SUM(E$99:E111)=D$92,F111,D$92-SUM(E$99:E111))</f>
        <v>12060822.228614952</v>
      </c>
      <c r="E112" s="522">
        <f>IF(+J96&lt;F111,J96,D112)</f>
        <v>389377.36363636365</v>
      </c>
      <c r="F112" s="523">
        <f t="shared" si="31"/>
        <v>11671444.864978589</v>
      </c>
      <c r="G112" s="523">
        <f t="shared" si="32"/>
        <v>11866133.546796771</v>
      </c>
      <c r="H112" s="526">
        <f t="shared" si="33"/>
        <v>1853243.5956926658</v>
      </c>
      <c r="I112" s="577">
        <f t="shared" si="34"/>
        <v>1853243.5956926658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2031</v>
      </c>
      <c r="D113" s="374">
        <f>IF(F112+SUM(E$99:E112)=D$92,F112,D$92-SUM(E$99:E112))</f>
        <v>11671444.864978589</v>
      </c>
      <c r="E113" s="522">
        <f>IF(+J96&lt;F112,J96,D113)</f>
        <v>389377.36363636365</v>
      </c>
      <c r="F113" s="523">
        <f t="shared" si="31"/>
        <v>11282067.501342226</v>
      </c>
      <c r="G113" s="523">
        <f t="shared" si="32"/>
        <v>11476756.183160407</v>
      </c>
      <c r="H113" s="526">
        <f t="shared" si="33"/>
        <v>1805208.0353387836</v>
      </c>
      <c r="I113" s="577">
        <f t="shared" si="34"/>
        <v>1805208.0353387836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2032</v>
      </c>
      <c r="D114" s="374">
        <f>IF(F113+SUM(E$99:E113)=D$92,F113,D$92-SUM(E$99:E113))</f>
        <v>11282067.501342226</v>
      </c>
      <c r="E114" s="522">
        <f>IF(+J96&lt;F113,J96,D114)</f>
        <v>389377.36363636365</v>
      </c>
      <c r="F114" s="523">
        <f t="shared" si="31"/>
        <v>10892690.137705863</v>
      </c>
      <c r="G114" s="523">
        <f t="shared" si="32"/>
        <v>11087378.819524044</v>
      </c>
      <c r="H114" s="526">
        <f t="shared" si="33"/>
        <v>1757172.474984902</v>
      </c>
      <c r="I114" s="577">
        <f t="shared" si="34"/>
        <v>1757172.474984902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2033</v>
      </c>
      <c r="D115" s="374">
        <f>IF(F114+SUM(E$99:E114)=D$92,F114,D$92-SUM(E$99:E114))</f>
        <v>10892690.137705863</v>
      </c>
      <c r="E115" s="522">
        <f>IF(+J96&lt;F114,J96,D115)</f>
        <v>389377.36363636365</v>
      </c>
      <c r="F115" s="523">
        <f t="shared" si="31"/>
        <v>10503312.774069499</v>
      </c>
      <c r="G115" s="523">
        <f t="shared" si="32"/>
        <v>10698001.455887681</v>
      </c>
      <c r="H115" s="526">
        <f t="shared" si="33"/>
        <v>1709136.9146310198</v>
      </c>
      <c r="I115" s="577">
        <f t="shared" si="34"/>
        <v>1709136.9146310198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2034</v>
      </c>
      <c r="D116" s="374">
        <f>IF(F115+SUM(E$99:E115)=D$92,F115,D$92-SUM(E$99:E115))</f>
        <v>10503312.774069499</v>
      </c>
      <c r="E116" s="522">
        <f>IF(+J96&lt;F115,J96,D116)</f>
        <v>389377.36363636365</v>
      </c>
      <c r="F116" s="523">
        <f t="shared" si="31"/>
        <v>10113935.410433136</v>
      </c>
      <c r="G116" s="523">
        <f t="shared" si="32"/>
        <v>10308624.092251318</v>
      </c>
      <c r="H116" s="526">
        <f t="shared" si="33"/>
        <v>1661101.3542771377</v>
      </c>
      <c r="I116" s="577">
        <f t="shared" si="34"/>
        <v>1661101.3542771377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/>
      </c>
      <c r="C117" s="507">
        <f>IF(D93="","-",+C116+1)</f>
        <v>2035</v>
      </c>
      <c r="D117" s="374">
        <f>IF(F116+SUM(E$99:E116)=D$92,F116,D$92-SUM(E$99:E116))</f>
        <v>10113935.410433136</v>
      </c>
      <c r="E117" s="522">
        <f>IF(+J96&lt;F116,J96,D117)</f>
        <v>389377.36363636365</v>
      </c>
      <c r="F117" s="523">
        <f t="shared" si="31"/>
        <v>9724558.0467967726</v>
      </c>
      <c r="G117" s="523">
        <f t="shared" si="32"/>
        <v>9919246.7286149543</v>
      </c>
      <c r="H117" s="526">
        <f t="shared" si="33"/>
        <v>1613065.793923256</v>
      </c>
      <c r="I117" s="577">
        <f t="shared" si="34"/>
        <v>1613065.793923256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2036</v>
      </c>
      <c r="D118" s="374">
        <f>IF(F117+SUM(E$99:E117)=D$92,F117,D$92-SUM(E$99:E117))</f>
        <v>9724558.0467967726</v>
      </c>
      <c r="E118" s="522">
        <f>IF(+J96&lt;F117,J96,D118)</f>
        <v>389377.36363636365</v>
      </c>
      <c r="F118" s="523">
        <f t="shared" si="31"/>
        <v>9335180.6831604093</v>
      </c>
      <c r="G118" s="523">
        <f t="shared" si="32"/>
        <v>9529869.364978591</v>
      </c>
      <c r="H118" s="526">
        <f t="shared" si="33"/>
        <v>1565030.2335693738</v>
      </c>
      <c r="I118" s="577">
        <f t="shared" si="34"/>
        <v>1565030.2335693738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2037</v>
      </c>
      <c r="D119" s="374">
        <f>IF(F118+SUM(E$99:E118)=D$92,F118,D$92-SUM(E$99:E118))</f>
        <v>9335180.6831604093</v>
      </c>
      <c r="E119" s="522">
        <f>IF(+J96&lt;F118,J96,D119)</f>
        <v>389377.36363636365</v>
      </c>
      <c r="F119" s="523">
        <f t="shared" si="31"/>
        <v>8945803.319524046</v>
      </c>
      <c r="G119" s="523">
        <f t="shared" si="32"/>
        <v>9140492.0013422277</v>
      </c>
      <c r="H119" s="526">
        <f t="shared" si="33"/>
        <v>1516994.6732154922</v>
      </c>
      <c r="I119" s="577">
        <f t="shared" si="34"/>
        <v>1516994.6732154922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2038</v>
      </c>
      <c r="D120" s="374">
        <f>IF(F119+SUM(E$99:E119)=D$92,F119,D$92-SUM(E$99:E119))</f>
        <v>8945803.319524046</v>
      </c>
      <c r="E120" s="522">
        <f>IF(+J96&lt;F119,J96,D120)</f>
        <v>389377.36363636365</v>
      </c>
      <c r="F120" s="523">
        <f t="shared" si="31"/>
        <v>8556425.9558876827</v>
      </c>
      <c r="G120" s="523">
        <f t="shared" si="32"/>
        <v>8751114.6377058644</v>
      </c>
      <c r="H120" s="526">
        <f t="shared" si="33"/>
        <v>1468959.11286161</v>
      </c>
      <c r="I120" s="577">
        <f t="shared" si="34"/>
        <v>1468959.11286161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2039</v>
      </c>
      <c r="D121" s="374">
        <f>IF(F120+SUM(E$99:E120)=D$92,F120,D$92-SUM(E$99:E120))</f>
        <v>8556425.9558876827</v>
      </c>
      <c r="E121" s="522">
        <f>IF(+J96&lt;F120,J96,D121)</f>
        <v>389377.36363636365</v>
      </c>
      <c r="F121" s="523">
        <f t="shared" si="31"/>
        <v>8167048.5922513194</v>
      </c>
      <c r="G121" s="523">
        <f t="shared" si="32"/>
        <v>8361737.2740695011</v>
      </c>
      <c r="H121" s="526">
        <f t="shared" si="33"/>
        <v>1420923.5525077279</v>
      </c>
      <c r="I121" s="577">
        <f t="shared" si="34"/>
        <v>1420923.5525077279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2040</v>
      </c>
      <c r="D122" s="374">
        <f>IF(F121+SUM(E$99:E121)=D$92,F121,D$92-SUM(E$99:E121))</f>
        <v>8167048.5922513194</v>
      </c>
      <c r="E122" s="522">
        <f>IF(+J96&lt;F121,J96,D122)</f>
        <v>389377.36363636365</v>
      </c>
      <c r="F122" s="523">
        <f t="shared" si="31"/>
        <v>7777671.2286149561</v>
      </c>
      <c r="G122" s="523">
        <f t="shared" si="32"/>
        <v>7972359.9104331378</v>
      </c>
      <c r="H122" s="526">
        <f t="shared" si="33"/>
        <v>1372887.9921538462</v>
      </c>
      <c r="I122" s="577">
        <f t="shared" si="34"/>
        <v>1372887.9921538462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2041</v>
      </c>
      <c r="D123" s="374">
        <f>IF(F122+SUM(E$99:E122)=D$92,F122,D$92-SUM(E$99:E122))</f>
        <v>7777671.2286149561</v>
      </c>
      <c r="E123" s="522">
        <f>IF(+J96&lt;F122,J96,D123)</f>
        <v>389377.36363636365</v>
      </c>
      <c r="F123" s="523">
        <f t="shared" si="31"/>
        <v>7388293.8649785928</v>
      </c>
      <c r="G123" s="523">
        <f t="shared" si="32"/>
        <v>7582982.5467967745</v>
      </c>
      <c r="H123" s="526">
        <f t="shared" si="33"/>
        <v>1324852.431799964</v>
      </c>
      <c r="I123" s="577">
        <f t="shared" si="34"/>
        <v>1324852.431799964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2042</v>
      </c>
      <c r="D124" s="374">
        <f>IF(F123+SUM(E$99:E123)=D$92,F123,D$92-SUM(E$99:E123))</f>
        <v>7388293.8649785928</v>
      </c>
      <c r="E124" s="522">
        <f>IF(+J96&lt;F123,J96,D124)</f>
        <v>389377.36363636365</v>
      </c>
      <c r="F124" s="523">
        <f t="shared" si="31"/>
        <v>6998916.5013422295</v>
      </c>
      <c r="G124" s="523">
        <f t="shared" si="32"/>
        <v>7193605.1831604112</v>
      </c>
      <c r="H124" s="526">
        <f t="shared" si="33"/>
        <v>1276816.8714460821</v>
      </c>
      <c r="I124" s="577">
        <f t="shared" si="34"/>
        <v>1276816.8714460821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2043</v>
      </c>
      <c r="D125" s="374">
        <f>IF(F124+SUM(E$99:E124)=D$92,F124,D$92-SUM(E$99:E124))</f>
        <v>6998916.5013422295</v>
      </c>
      <c r="E125" s="522">
        <f>IF(+J96&lt;F124,J96,D125)</f>
        <v>389377.36363636365</v>
      </c>
      <c r="F125" s="523">
        <f t="shared" si="31"/>
        <v>6609539.1377058662</v>
      </c>
      <c r="G125" s="523">
        <f t="shared" si="32"/>
        <v>6804227.8195240479</v>
      </c>
      <c r="H125" s="526">
        <f t="shared" si="33"/>
        <v>1228781.3110922002</v>
      </c>
      <c r="I125" s="577">
        <f t="shared" si="34"/>
        <v>1228781.3110922002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2044</v>
      </c>
      <c r="D126" s="374">
        <f>IF(F125+SUM(E$99:E125)=D$92,F125,D$92-SUM(E$99:E125))</f>
        <v>6609539.1377058662</v>
      </c>
      <c r="E126" s="522">
        <f>IF(+J96&lt;F125,J96,D126)</f>
        <v>389377.36363636365</v>
      </c>
      <c r="F126" s="523">
        <f t="shared" si="31"/>
        <v>6220161.7740695029</v>
      </c>
      <c r="G126" s="523">
        <f t="shared" si="32"/>
        <v>6414850.4558876846</v>
      </c>
      <c r="H126" s="526">
        <f t="shared" si="33"/>
        <v>1180745.7507383181</v>
      </c>
      <c r="I126" s="577">
        <f t="shared" si="34"/>
        <v>1180745.7507383181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2045</v>
      </c>
      <c r="D127" s="374">
        <f>IF(F126+SUM(E$99:E126)=D$92,F126,D$92-SUM(E$99:E126))</f>
        <v>6220161.7740695029</v>
      </c>
      <c r="E127" s="522">
        <f>IF(+J96&lt;F126,J96,D127)</f>
        <v>389377.36363636365</v>
      </c>
      <c r="F127" s="523">
        <f t="shared" si="31"/>
        <v>5830784.4104331397</v>
      </c>
      <c r="G127" s="523">
        <f t="shared" si="32"/>
        <v>6025473.0922513213</v>
      </c>
      <c r="H127" s="526">
        <f t="shared" si="33"/>
        <v>1132710.1903844364</v>
      </c>
      <c r="I127" s="577">
        <f t="shared" si="34"/>
        <v>1132710.1903844364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2046</v>
      </c>
      <c r="D128" s="374">
        <f>IF(F127+SUM(E$99:E127)=D$92,F127,D$92-SUM(E$99:E127))</f>
        <v>5830784.4104331397</v>
      </c>
      <c r="E128" s="522">
        <f>IF(+J96&lt;F127,J96,D128)</f>
        <v>389377.36363636365</v>
      </c>
      <c r="F128" s="523">
        <f t="shared" si="31"/>
        <v>5441407.0467967764</v>
      </c>
      <c r="G128" s="523">
        <f t="shared" si="32"/>
        <v>5636095.728614958</v>
      </c>
      <c r="H128" s="526">
        <f t="shared" si="33"/>
        <v>1084674.6300305543</v>
      </c>
      <c r="I128" s="577">
        <f t="shared" si="34"/>
        <v>1084674.6300305543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2047</v>
      </c>
      <c r="D129" s="374">
        <f>IF(F128+SUM(E$99:E128)=D$92,F128,D$92-SUM(E$99:E128))</f>
        <v>5441407.0467967764</v>
      </c>
      <c r="E129" s="522">
        <f>IF(+J96&lt;F128,J96,D129)</f>
        <v>389377.36363636365</v>
      </c>
      <c r="F129" s="523">
        <f t="shared" si="31"/>
        <v>5052029.6831604131</v>
      </c>
      <c r="G129" s="523">
        <f t="shared" si="32"/>
        <v>5246718.3649785947</v>
      </c>
      <c r="H129" s="526">
        <f t="shared" si="33"/>
        <v>1036639.0696766723</v>
      </c>
      <c r="I129" s="577">
        <f t="shared" si="34"/>
        <v>1036639.0696766723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2048</v>
      </c>
      <c r="D130" s="374">
        <f>IF(F129+SUM(E$99:E129)=D$92,F129,D$92-SUM(E$99:E129))</f>
        <v>5052029.6831604131</v>
      </c>
      <c r="E130" s="522">
        <f>IF(+J96&lt;F129,J96,D130)</f>
        <v>389377.36363636365</v>
      </c>
      <c r="F130" s="523">
        <f t="shared" si="31"/>
        <v>4662652.3195240498</v>
      </c>
      <c r="G130" s="523">
        <f t="shared" si="32"/>
        <v>4857341.0013422314</v>
      </c>
      <c r="H130" s="526">
        <f t="shared" si="33"/>
        <v>988603.50932279043</v>
      </c>
      <c r="I130" s="577">
        <f t="shared" si="34"/>
        <v>988603.50932279043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2049</v>
      </c>
      <c r="D131" s="374">
        <f>IF(F130+SUM(E$99:E130)=D$92,F130,D$92-SUM(E$99:E130))</f>
        <v>4662652.3195240498</v>
      </c>
      <c r="E131" s="522">
        <f>IF(+J96&lt;F130,J96,D131)</f>
        <v>389377.36363636365</v>
      </c>
      <c r="F131" s="523">
        <f t="shared" si="31"/>
        <v>4273274.9558876865</v>
      </c>
      <c r="G131" s="523">
        <f t="shared" si="32"/>
        <v>4467963.6377058681</v>
      </c>
      <c r="H131" s="526">
        <f t="shared" si="33"/>
        <v>940567.9489689084</v>
      </c>
      <c r="I131" s="577">
        <f t="shared" si="34"/>
        <v>940567.9489689084</v>
      </c>
      <c r="J131" s="514">
        <f t="shared" ref="J131:J154" si="35">+I541-H541</f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4"/>
        <v/>
      </c>
      <c r="C132" s="507">
        <f>IF(D93="","-",+C131+1)</f>
        <v>2050</v>
      </c>
      <c r="D132" s="374">
        <f>IF(F131+SUM(E$99:E131)=D$92,F131,D$92-SUM(E$99:E131))</f>
        <v>4273274.9558876865</v>
      </c>
      <c r="E132" s="522">
        <f>IF(+J96&lt;F131,J96,D132)</f>
        <v>389377.36363636365</v>
      </c>
      <c r="F132" s="523">
        <f t="shared" si="31"/>
        <v>3883897.5922513227</v>
      </c>
      <c r="G132" s="523">
        <f t="shared" si="32"/>
        <v>4078586.2740695048</v>
      </c>
      <c r="H132" s="526">
        <f t="shared" si="33"/>
        <v>892532.38861502637</v>
      </c>
      <c r="I132" s="577">
        <f t="shared" si="34"/>
        <v>892532.38861502637</v>
      </c>
      <c r="J132" s="514">
        <f t="shared" si="35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4"/>
        <v/>
      </c>
      <c r="C133" s="507">
        <f>IF(D93="","-",+C132+1)</f>
        <v>2051</v>
      </c>
      <c r="D133" s="374">
        <f>IF(F132+SUM(E$99:E132)=D$92,F132,D$92-SUM(E$99:E132))</f>
        <v>3883897.5922513227</v>
      </c>
      <c r="E133" s="522">
        <f>IF(+J96&lt;F132,J96,D133)</f>
        <v>389377.36363636365</v>
      </c>
      <c r="F133" s="523">
        <f t="shared" si="31"/>
        <v>3494520.2286149589</v>
      </c>
      <c r="G133" s="523">
        <f t="shared" si="32"/>
        <v>3689208.9104331406</v>
      </c>
      <c r="H133" s="526">
        <f t="shared" si="33"/>
        <v>844496.82826114446</v>
      </c>
      <c r="I133" s="577">
        <f t="shared" si="34"/>
        <v>844496.82826114446</v>
      </c>
      <c r="J133" s="514">
        <f t="shared" si="35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4"/>
        <v/>
      </c>
      <c r="C134" s="507">
        <f>IF(D93="","-",+C133+1)</f>
        <v>2052</v>
      </c>
      <c r="D134" s="374">
        <f>IF(F133+SUM(E$99:E133)=D$92,F133,D$92-SUM(E$99:E133))</f>
        <v>3494520.2286149589</v>
      </c>
      <c r="E134" s="522">
        <f>IF(+J96&lt;F133,J96,D134)</f>
        <v>389377.36363636365</v>
      </c>
      <c r="F134" s="523">
        <f t="shared" si="31"/>
        <v>3105142.8649785952</v>
      </c>
      <c r="G134" s="523">
        <f t="shared" si="32"/>
        <v>3299831.5467967773</v>
      </c>
      <c r="H134" s="526">
        <f t="shared" si="33"/>
        <v>796461.26790726243</v>
      </c>
      <c r="I134" s="577">
        <f t="shared" si="34"/>
        <v>796461.26790726243</v>
      </c>
      <c r="J134" s="514">
        <f t="shared" si="35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4"/>
        <v/>
      </c>
      <c r="C135" s="507">
        <f>IF(D93="","-",+C134+1)</f>
        <v>2053</v>
      </c>
      <c r="D135" s="374">
        <f>IF(F134+SUM(E$99:E134)=D$92,F134,D$92-SUM(E$99:E134))</f>
        <v>3105142.8649785952</v>
      </c>
      <c r="E135" s="522">
        <f>IF(+J96&lt;F134,J96,D135)</f>
        <v>389377.36363636365</v>
      </c>
      <c r="F135" s="523">
        <f t="shared" si="31"/>
        <v>2715765.5013422314</v>
      </c>
      <c r="G135" s="523">
        <f t="shared" si="32"/>
        <v>2910454.1831604131</v>
      </c>
      <c r="H135" s="526">
        <f t="shared" si="33"/>
        <v>748425.7075533804</v>
      </c>
      <c r="I135" s="577">
        <f t="shared" si="34"/>
        <v>748425.7075533804</v>
      </c>
      <c r="J135" s="514">
        <f t="shared" si="35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4"/>
        <v/>
      </c>
      <c r="C136" s="507">
        <f>IF(D93="","-",+C135+1)</f>
        <v>2054</v>
      </c>
      <c r="D136" s="374">
        <f>IF(F135+SUM(E$99:E135)=D$92,F135,D$92-SUM(E$99:E135))</f>
        <v>2715765.5013422314</v>
      </c>
      <c r="E136" s="522">
        <f>IF(+J96&lt;F135,J96,D136)</f>
        <v>389377.36363636365</v>
      </c>
      <c r="F136" s="523">
        <f t="shared" si="31"/>
        <v>2326388.1377058676</v>
      </c>
      <c r="G136" s="523">
        <f t="shared" si="32"/>
        <v>2521076.8195240498</v>
      </c>
      <c r="H136" s="526">
        <f t="shared" si="33"/>
        <v>700390.14719949837</v>
      </c>
      <c r="I136" s="577">
        <f t="shared" si="34"/>
        <v>700390.14719949837</v>
      </c>
      <c r="J136" s="514">
        <f t="shared" si="35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4"/>
        <v/>
      </c>
      <c r="C137" s="507">
        <f>IF(D93="","-",+C136+1)</f>
        <v>2055</v>
      </c>
      <c r="D137" s="374">
        <f>IF(F136+SUM(E$99:E136)=D$92,F136,D$92-SUM(E$99:E136))</f>
        <v>2326388.1377058676</v>
      </c>
      <c r="E137" s="522">
        <f>IF(+J96&lt;F136,J96,D137)</f>
        <v>389377.36363636365</v>
      </c>
      <c r="F137" s="523">
        <f t="shared" si="31"/>
        <v>1937010.7740695039</v>
      </c>
      <c r="G137" s="523">
        <f t="shared" si="32"/>
        <v>2131699.4558876855</v>
      </c>
      <c r="H137" s="526">
        <f t="shared" si="33"/>
        <v>652354.58684561634</v>
      </c>
      <c r="I137" s="577">
        <f t="shared" si="34"/>
        <v>652354.58684561634</v>
      </c>
      <c r="J137" s="514">
        <f t="shared" si="35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4"/>
        <v/>
      </c>
      <c r="C138" s="507">
        <f>IF(D93="","-",+C137+1)</f>
        <v>2056</v>
      </c>
      <c r="D138" s="374">
        <f>IF(F137+SUM(E$99:E137)=D$92,F137,D$92-SUM(E$99:E137))</f>
        <v>1937010.7740695039</v>
      </c>
      <c r="E138" s="522">
        <f>IF(+J96&lt;F137,J96,D138)</f>
        <v>389377.36363636365</v>
      </c>
      <c r="F138" s="523">
        <f t="shared" si="31"/>
        <v>1547633.4104331401</v>
      </c>
      <c r="G138" s="523">
        <f t="shared" si="32"/>
        <v>1742322.092251322</v>
      </c>
      <c r="H138" s="526">
        <f t="shared" si="33"/>
        <v>604319.02649173432</v>
      </c>
      <c r="I138" s="577">
        <f t="shared" si="34"/>
        <v>604319.02649173432</v>
      </c>
      <c r="J138" s="514">
        <f t="shared" si="35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4"/>
        <v/>
      </c>
      <c r="C139" s="507">
        <f>IF(D93="","-",+C138+1)</f>
        <v>2057</v>
      </c>
      <c r="D139" s="374">
        <f>IF(F138+SUM(E$99:E138)=D$92,F138,D$92-SUM(E$99:E138))</f>
        <v>1547633.4104331401</v>
      </c>
      <c r="E139" s="522">
        <f>IF(+J96&lt;F138,J96,D139)</f>
        <v>389377.36363636365</v>
      </c>
      <c r="F139" s="523">
        <f t="shared" si="31"/>
        <v>1158256.0467967764</v>
      </c>
      <c r="G139" s="523">
        <f t="shared" si="32"/>
        <v>1352944.7286149582</v>
      </c>
      <c r="H139" s="526">
        <f t="shared" si="33"/>
        <v>556283.46613785229</v>
      </c>
      <c r="I139" s="577">
        <f t="shared" si="34"/>
        <v>556283.46613785229</v>
      </c>
      <c r="J139" s="514">
        <f t="shared" si="35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4"/>
        <v/>
      </c>
      <c r="C140" s="507">
        <f>IF(D93="","-",+C139+1)</f>
        <v>2058</v>
      </c>
      <c r="D140" s="374">
        <f>IF(F139+SUM(E$99:E139)=D$92,F139,D$92-SUM(E$99:E139))</f>
        <v>1158256.0467967764</v>
      </c>
      <c r="E140" s="522">
        <f>IF(+J96&lt;F139,J96,D140)</f>
        <v>389377.36363636365</v>
      </c>
      <c r="F140" s="523">
        <f t="shared" si="31"/>
        <v>768878.68316041271</v>
      </c>
      <c r="G140" s="523">
        <f t="shared" si="32"/>
        <v>963567.36497859447</v>
      </c>
      <c r="H140" s="526">
        <f t="shared" si="33"/>
        <v>508247.90578397026</v>
      </c>
      <c r="I140" s="577">
        <f t="shared" si="34"/>
        <v>508247.90578397026</v>
      </c>
      <c r="J140" s="514">
        <f t="shared" si="35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4"/>
        <v/>
      </c>
      <c r="C141" s="507">
        <f>IF(D93="","-",+C140+1)</f>
        <v>2059</v>
      </c>
      <c r="D141" s="374">
        <f>IF(F140+SUM(E$99:E140)=D$92,F140,D$92-SUM(E$99:E140))</f>
        <v>768878.68316041271</v>
      </c>
      <c r="E141" s="522">
        <f>IF(+J96&lt;F140,J96,D141)</f>
        <v>389377.36363636365</v>
      </c>
      <c r="F141" s="523">
        <f t="shared" si="31"/>
        <v>379501.31952404906</v>
      </c>
      <c r="G141" s="523">
        <f t="shared" si="32"/>
        <v>574190.00134223094</v>
      </c>
      <c r="H141" s="526">
        <f t="shared" si="33"/>
        <v>460212.34543008829</v>
      </c>
      <c r="I141" s="577">
        <f t="shared" si="34"/>
        <v>460212.34543008829</v>
      </c>
      <c r="J141" s="514">
        <f t="shared" si="35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4"/>
        <v/>
      </c>
      <c r="C142" s="507">
        <f>IF(D93="","-",+C141+1)</f>
        <v>2060</v>
      </c>
      <c r="D142" s="374">
        <f>IF(F141+SUM(E$99:E141)=D$92,F141,D$92-SUM(E$99:E141))</f>
        <v>379501.31952404906</v>
      </c>
      <c r="E142" s="522">
        <f>IF(+J96&lt;F141,J96,D142)</f>
        <v>379501.31952404906</v>
      </c>
      <c r="F142" s="523">
        <f t="shared" si="31"/>
        <v>0</v>
      </c>
      <c r="G142" s="523">
        <f t="shared" si="32"/>
        <v>189750.65976202453</v>
      </c>
      <c r="H142" s="526">
        <f t="shared" si="33"/>
        <v>402909.92033244087</v>
      </c>
      <c r="I142" s="577">
        <f t="shared" si="34"/>
        <v>402909.92033244087</v>
      </c>
      <c r="J142" s="514">
        <f t="shared" si="35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35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35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35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35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35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35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35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35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35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35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35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1"/>
        <v>0</v>
      </c>
      <c r="G154" s="528">
        <f t="shared" si="32"/>
        <v>0</v>
      </c>
      <c r="H154" s="530">
        <f t="shared" si="33"/>
        <v>0</v>
      </c>
      <c r="I154" s="579">
        <f t="shared" si="34"/>
        <v>0</v>
      </c>
      <c r="J154" s="533">
        <f t="shared" si="35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17132603.999999996</v>
      </c>
      <c r="F155" s="375"/>
      <c r="G155" s="375"/>
      <c r="H155" s="375">
        <f>SUM(H99:H154)</f>
        <v>61493240.52380608</v>
      </c>
      <c r="I155" s="375">
        <f>SUM(I99:I154)</f>
        <v>61493240.52380608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12677028.993315388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12677028.993315388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 t="shared" ref="L19:L24" si="6"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 t="shared" si="6"/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 t="shared" si="6"/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 t="shared" si="6"/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8">+G23</f>
        <v>11799344.189724851</v>
      </c>
      <c r="L23" s="519">
        <f t="shared" si="6"/>
        <v>0</v>
      </c>
      <c r="M23" s="518">
        <f t="shared" ref="M23" si="9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651">
        <v>83158305.008238122</v>
      </c>
      <c r="E24" s="656">
        <v>2318341.7619047621</v>
      </c>
      <c r="F24" s="651">
        <v>80839963.246333361</v>
      </c>
      <c r="G24" s="650">
        <v>12677028.993315388</v>
      </c>
      <c r="H24" s="657">
        <v>12677028.993315388</v>
      </c>
      <c r="I24" s="511">
        <f t="shared" si="5"/>
        <v>0</v>
      </c>
      <c r="J24" s="511"/>
      <c r="K24" s="518">
        <f t="shared" ref="K24" si="10">+G24</f>
        <v>12677028.993315388</v>
      </c>
      <c r="L24" s="519">
        <f t="shared" si="6"/>
        <v>0</v>
      </c>
      <c r="M24" s="518">
        <f t="shared" ref="M24" si="11">+H24</f>
        <v>12677028.993315388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2318341.7619047621</v>
      </c>
      <c r="F25" s="523">
        <f t="shared" ref="F25:F72" si="12">+D25-E25</f>
        <v>78521621.484428599</v>
      </c>
      <c r="G25" s="524">
        <f t="shared" ref="G25:G49" si="13">+I$12*((D25+F25)/2)+E25</f>
        <v>11277976.498357479</v>
      </c>
      <c r="H25" s="491">
        <f t="shared" ref="H25:H49" si="14">+I$13*((D25+F25)/2)+E25</f>
        <v>11277976.498357479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2318341.7619047621</v>
      </c>
      <c r="F26" s="523">
        <f t="shared" si="12"/>
        <v>76203279.722523838</v>
      </c>
      <c r="G26" s="524">
        <f t="shared" si="13"/>
        <v>11017292.652673792</v>
      </c>
      <c r="H26" s="491">
        <f t="shared" si="14"/>
        <v>11017292.652673792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76203279.722523838</v>
      </c>
      <c r="E27" s="522">
        <f>IF(+I14&lt;F26,I14,D27)</f>
        <v>2318341.7619047621</v>
      </c>
      <c r="F27" s="523">
        <f t="shared" si="12"/>
        <v>73884937.960619077</v>
      </c>
      <c r="G27" s="524">
        <f t="shared" si="13"/>
        <v>10756608.806990102</v>
      </c>
      <c r="H27" s="491">
        <f t="shared" si="14"/>
        <v>10756608.806990102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73884937.960619077</v>
      </c>
      <c r="E28" s="522">
        <f>IF(+I14&lt;F27,I14,D28)</f>
        <v>2318341.7619047621</v>
      </c>
      <c r="F28" s="523">
        <f t="shared" si="12"/>
        <v>71566596.198714316</v>
      </c>
      <c r="G28" s="524">
        <f t="shared" si="13"/>
        <v>10495924.961306419</v>
      </c>
      <c r="H28" s="491">
        <f t="shared" si="14"/>
        <v>10495924.961306419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71566596.198714316</v>
      </c>
      <c r="E29" s="522">
        <f>IF(+I14&lt;F28,I14,D29)</f>
        <v>2318341.7619047621</v>
      </c>
      <c r="F29" s="523">
        <f t="shared" si="12"/>
        <v>69248254.436809555</v>
      </c>
      <c r="G29" s="524">
        <f t="shared" si="13"/>
        <v>10235241.115622729</v>
      </c>
      <c r="H29" s="491">
        <f t="shared" si="14"/>
        <v>10235241.115622729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69248254.436809555</v>
      </c>
      <c r="E30" s="522">
        <f>IF(+I14&lt;F29,I14,D30)</f>
        <v>2318341.7619047621</v>
      </c>
      <c r="F30" s="523">
        <f t="shared" si="12"/>
        <v>66929912.674904794</v>
      </c>
      <c r="G30" s="524">
        <f t="shared" si="13"/>
        <v>9974557.2699390426</v>
      </c>
      <c r="H30" s="491">
        <f t="shared" si="14"/>
        <v>9974557.2699390426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66929912.674904794</v>
      </c>
      <c r="E31" s="522">
        <f>IF(+I14&lt;F30,I14,D31)</f>
        <v>2318341.7619047621</v>
      </c>
      <c r="F31" s="523">
        <f t="shared" si="12"/>
        <v>64611570.913000032</v>
      </c>
      <c r="G31" s="524">
        <f t="shared" si="13"/>
        <v>9713873.4242553562</v>
      </c>
      <c r="H31" s="491">
        <f t="shared" si="14"/>
        <v>9713873.4242553562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64611570.913000032</v>
      </c>
      <c r="E32" s="522">
        <f>IF(+I14&lt;F31,I14,D32)</f>
        <v>2318341.7619047621</v>
      </c>
      <c r="F32" s="523">
        <f t="shared" si="12"/>
        <v>62293229.151095271</v>
      </c>
      <c r="G32" s="524">
        <f t="shared" si="13"/>
        <v>9453189.5785716698</v>
      </c>
      <c r="H32" s="491">
        <f t="shared" si="14"/>
        <v>9453189.5785716698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62293229.151095271</v>
      </c>
      <c r="E33" s="522">
        <f>IF(+I14&lt;F32,I14,D33)</f>
        <v>2318341.7619047621</v>
      </c>
      <c r="F33" s="523">
        <f t="shared" si="12"/>
        <v>59974887.38919051</v>
      </c>
      <c r="G33" s="524">
        <f t="shared" si="13"/>
        <v>9192505.7328879815</v>
      </c>
      <c r="H33" s="491">
        <f t="shared" si="14"/>
        <v>9192505.7328879815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59974887.38919051</v>
      </c>
      <c r="E34" s="522">
        <f>IF(+I14&lt;F33,I14,D34)</f>
        <v>2318341.7619047621</v>
      </c>
      <c r="F34" s="523">
        <f t="shared" si="12"/>
        <v>57656545.627285749</v>
      </c>
      <c r="G34" s="524">
        <f t="shared" si="13"/>
        <v>8931821.8872042932</v>
      </c>
      <c r="H34" s="491">
        <f t="shared" si="14"/>
        <v>8931821.8872042932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57656545.627285749</v>
      </c>
      <c r="E35" s="522">
        <f>IF(+I14&lt;F34,I14,D35)</f>
        <v>2318341.7619047621</v>
      </c>
      <c r="F35" s="523">
        <f t="shared" si="12"/>
        <v>55338203.865380988</v>
      </c>
      <c r="G35" s="524">
        <f t="shared" si="13"/>
        <v>8671138.0415206067</v>
      </c>
      <c r="H35" s="491">
        <f t="shared" si="14"/>
        <v>8671138.0415206067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55338203.865380988</v>
      </c>
      <c r="E36" s="522">
        <f>IF(+I14&lt;F35,I14,D36)</f>
        <v>2318341.7619047621</v>
      </c>
      <c r="F36" s="523">
        <f t="shared" si="12"/>
        <v>53019862.103476226</v>
      </c>
      <c r="G36" s="524">
        <f t="shared" si="13"/>
        <v>8410454.1958369203</v>
      </c>
      <c r="H36" s="491">
        <f t="shared" si="14"/>
        <v>8410454.1958369203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53019862.103476226</v>
      </c>
      <c r="E37" s="522">
        <f>IF(+I14&lt;F36,I14,D37)</f>
        <v>2318341.7619047621</v>
      </c>
      <c r="F37" s="523">
        <f t="shared" si="12"/>
        <v>50701520.341571465</v>
      </c>
      <c r="G37" s="524">
        <f t="shared" si="13"/>
        <v>8149770.3501532329</v>
      </c>
      <c r="H37" s="491">
        <f t="shared" si="14"/>
        <v>8149770.3501532329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50701520.341571465</v>
      </c>
      <c r="E38" s="522">
        <f>IF(+I14&lt;F37,I14,D38)</f>
        <v>2318341.7619047621</v>
      </c>
      <c r="F38" s="523">
        <f t="shared" si="12"/>
        <v>48383178.579666704</v>
      </c>
      <c r="G38" s="524">
        <f t="shared" si="13"/>
        <v>7889086.5044695456</v>
      </c>
      <c r="H38" s="491">
        <f t="shared" si="14"/>
        <v>7889086.5044695456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48383178.579666704</v>
      </c>
      <c r="E39" s="522">
        <f>IF(+I14&lt;F38,I14,D39)</f>
        <v>2318341.7619047621</v>
      </c>
      <c r="F39" s="523">
        <f t="shared" si="12"/>
        <v>46064836.817761943</v>
      </c>
      <c r="G39" s="524">
        <f t="shared" si="13"/>
        <v>7628402.6587858591</v>
      </c>
      <c r="H39" s="491">
        <f t="shared" si="14"/>
        <v>7628402.6587858591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46064836.817761943</v>
      </c>
      <c r="E40" s="522">
        <f>IF(+I14&lt;F39,I14,D40)</f>
        <v>2318341.7619047621</v>
      </c>
      <c r="F40" s="523">
        <f t="shared" si="12"/>
        <v>43746495.055857182</v>
      </c>
      <c r="G40" s="524">
        <f t="shared" si="13"/>
        <v>7367718.8131021718</v>
      </c>
      <c r="H40" s="491">
        <f t="shared" si="14"/>
        <v>7367718.8131021718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43746495.055857182</v>
      </c>
      <c r="E41" s="522">
        <f>IF(+I14&lt;F40,I14,D41)</f>
        <v>2318341.7619047621</v>
      </c>
      <c r="F41" s="523">
        <f t="shared" si="12"/>
        <v>41428153.29395242</v>
      </c>
      <c r="G41" s="524">
        <f t="shared" si="13"/>
        <v>7107034.9674184844</v>
      </c>
      <c r="H41" s="491">
        <f t="shared" si="14"/>
        <v>7107034.9674184844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41428153.29395242</v>
      </c>
      <c r="E42" s="522">
        <f>IF(+I14&lt;F41,I14,D42)</f>
        <v>2318341.7619047621</v>
      </c>
      <c r="F42" s="523">
        <f t="shared" si="12"/>
        <v>39109811.532047659</v>
      </c>
      <c r="G42" s="524">
        <f t="shared" si="13"/>
        <v>6846351.121734797</v>
      </c>
      <c r="H42" s="491">
        <f t="shared" si="14"/>
        <v>6846351.121734797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39109811.532047659</v>
      </c>
      <c r="E43" s="522">
        <f>IF(+I14&lt;F42,I14,D43)</f>
        <v>2318341.7619047621</v>
      </c>
      <c r="F43" s="523">
        <f t="shared" si="12"/>
        <v>36791469.770142898</v>
      </c>
      <c r="G43" s="524">
        <f t="shared" si="13"/>
        <v>6585667.2760511106</v>
      </c>
      <c r="H43" s="491">
        <f t="shared" si="14"/>
        <v>6585667.2760511106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36791469.770142898</v>
      </c>
      <c r="E44" s="522">
        <f>IF(+I14&lt;F43,I14,D44)</f>
        <v>2318341.7619047621</v>
      </c>
      <c r="F44" s="523">
        <f t="shared" si="12"/>
        <v>34473128.008238137</v>
      </c>
      <c r="G44" s="524">
        <f t="shared" si="13"/>
        <v>6324983.4303674232</v>
      </c>
      <c r="H44" s="491">
        <f t="shared" si="14"/>
        <v>6324983.4303674232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34473128.008238137</v>
      </c>
      <c r="E45" s="522">
        <f>IF(+I14&lt;F44,I14,D45)</f>
        <v>2318341.7619047621</v>
      </c>
      <c r="F45" s="523">
        <f t="shared" si="12"/>
        <v>32154786.246333376</v>
      </c>
      <c r="G45" s="524">
        <f t="shared" si="13"/>
        <v>6064299.5846837359</v>
      </c>
      <c r="H45" s="491">
        <f t="shared" si="14"/>
        <v>6064299.5846837359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32154786.246333376</v>
      </c>
      <c r="E46" s="522">
        <f>IF(+I14&lt;F45,I14,D46)</f>
        <v>2318341.7619047621</v>
      </c>
      <c r="F46" s="523">
        <f t="shared" si="12"/>
        <v>29836444.484428614</v>
      </c>
      <c r="G46" s="524">
        <f t="shared" si="13"/>
        <v>5803615.7390000485</v>
      </c>
      <c r="H46" s="491">
        <f t="shared" si="14"/>
        <v>5803615.7390000485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29836444.484428614</v>
      </c>
      <c r="E47" s="522">
        <f>IF(+I14&lt;F46,I14,D47)</f>
        <v>2318341.7619047621</v>
      </c>
      <c r="F47" s="523">
        <f t="shared" si="12"/>
        <v>27518102.722523853</v>
      </c>
      <c r="G47" s="524">
        <f t="shared" si="13"/>
        <v>5542931.8933163621</v>
      </c>
      <c r="H47" s="491">
        <f t="shared" si="14"/>
        <v>5542931.8933163621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27518102.722523853</v>
      </c>
      <c r="E48" s="522">
        <f>IF(+I14&lt;F47,I14,D48)</f>
        <v>2318341.7619047621</v>
      </c>
      <c r="F48" s="523">
        <f t="shared" si="12"/>
        <v>25199760.960619092</v>
      </c>
      <c r="G48" s="524">
        <f t="shared" si="13"/>
        <v>5282248.0476326747</v>
      </c>
      <c r="H48" s="491">
        <f t="shared" si="14"/>
        <v>5282248.0476326747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25199760.960619092</v>
      </c>
      <c r="E49" s="522">
        <f>IF(+I14&lt;F48,I14,D49)</f>
        <v>2318341.7619047621</v>
      </c>
      <c r="F49" s="523">
        <f t="shared" si="12"/>
        <v>22881419.198714331</v>
      </c>
      <c r="G49" s="524">
        <f t="shared" si="13"/>
        <v>5021564.2019489873</v>
      </c>
      <c r="H49" s="491">
        <f t="shared" si="14"/>
        <v>5021564.2019489873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22881419.198714331</v>
      </c>
      <c r="E50" s="522">
        <f>IF(+I14&lt;F49,I14,D50)</f>
        <v>2318341.7619047621</v>
      </c>
      <c r="F50" s="523">
        <f t="shared" si="12"/>
        <v>20563077.43680957</v>
      </c>
      <c r="G50" s="524">
        <f t="shared" ref="G50:G72" si="15">+I$12*((D50+F50)/2)+E50</f>
        <v>4760880.3562653009</v>
      </c>
      <c r="H50" s="491">
        <f t="shared" ref="H50:H72" si="16">+I$13*((D50+F50)/2)+E50</f>
        <v>4760880.3562653009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20563077.43680957</v>
      </c>
      <c r="E51" s="522">
        <f>IF(+I14&lt;F50,I14,D51)</f>
        <v>2318341.7619047621</v>
      </c>
      <c r="F51" s="523">
        <f t="shared" si="12"/>
        <v>18244735.674904808</v>
      </c>
      <c r="G51" s="524">
        <f t="shared" si="15"/>
        <v>4500196.5105816126</v>
      </c>
      <c r="H51" s="491">
        <f t="shared" si="16"/>
        <v>4500196.5105816126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18244735.674904808</v>
      </c>
      <c r="E52" s="522">
        <f>IF(+I14&lt;F51,I14,D52)</f>
        <v>2318341.7619047621</v>
      </c>
      <c r="F52" s="523">
        <f t="shared" si="12"/>
        <v>15926393.913000047</v>
      </c>
      <c r="G52" s="524">
        <f t="shared" si="15"/>
        <v>4239512.6648979262</v>
      </c>
      <c r="H52" s="491">
        <f t="shared" si="16"/>
        <v>4239512.6648979262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15926393.913000047</v>
      </c>
      <c r="E53" s="522">
        <f>IF(+I14&lt;F52,I14,D53)</f>
        <v>2318341.7619047621</v>
      </c>
      <c r="F53" s="523">
        <f t="shared" si="12"/>
        <v>13608052.151095286</v>
      </c>
      <c r="G53" s="524">
        <f t="shared" si="15"/>
        <v>3978828.8192142388</v>
      </c>
      <c r="H53" s="491">
        <f t="shared" si="16"/>
        <v>3978828.8192142388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13608052.151095286</v>
      </c>
      <c r="E54" s="522">
        <f>IF(+I14&lt;F53,I14,D54)</f>
        <v>2318341.7619047621</v>
      </c>
      <c r="F54" s="523">
        <f t="shared" si="12"/>
        <v>11289710.389190525</v>
      </c>
      <c r="G54" s="524">
        <f t="shared" si="15"/>
        <v>3718144.9735305514</v>
      </c>
      <c r="H54" s="491">
        <f t="shared" si="16"/>
        <v>3718144.9735305514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11289710.389190525</v>
      </c>
      <c r="E55" s="522">
        <f>IF(+I14&lt;F54,I14,D55)</f>
        <v>2318341.7619047621</v>
      </c>
      <c r="F55" s="523">
        <f t="shared" si="12"/>
        <v>8971368.6272857636</v>
      </c>
      <c r="G55" s="524">
        <f t="shared" si="15"/>
        <v>3457461.1278468645</v>
      </c>
      <c r="H55" s="491">
        <f t="shared" si="16"/>
        <v>3457461.1278468645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8971368.6272857636</v>
      </c>
      <c r="E56" s="522">
        <f>IF(+I14&lt;F55,I14,D56)</f>
        <v>2318341.7619047621</v>
      </c>
      <c r="F56" s="523">
        <f t="shared" si="12"/>
        <v>6653026.8653810015</v>
      </c>
      <c r="G56" s="524">
        <f t="shared" si="15"/>
        <v>3196777.2821631776</v>
      </c>
      <c r="H56" s="491">
        <f t="shared" si="16"/>
        <v>3196777.2821631776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6653026.8653810015</v>
      </c>
      <c r="E57" s="522">
        <f>IF(+I14&lt;F56,I14,D57)</f>
        <v>2318341.7619047621</v>
      </c>
      <c r="F57" s="523">
        <f t="shared" si="12"/>
        <v>4334685.1034762394</v>
      </c>
      <c r="G57" s="524">
        <f t="shared" si="15"/>
        <v>2936093.4364794903</v>
      </c>
      <c r="H57" s="491">
        <f t="shared" si="16"/>
        <v>2936093.4364794903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4334685.1034762394</v>
      </c>
      <c r="E58" s="522">
        <f>IF(+I14&lt;F57,I14,D58)</f>
        <v>2318341.7619047621</v>
      </c>
      <c r="F58" s="523">
        <f t="shared" si="12"/>
        <v>2016343.3415714772</v>
      </c>
      <c r="G58" s="524">
        <f t="shared" si="15"/>
        <v>2675409.5907958029</v>
      </c>
      <c r="H58" s="491">
        <f t="shared" si="16"/>
        <v>2675409.5907958029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2016343.3415714772</v>
      </c>
      <c r="E59" s="522">
        <f>IF(+I14&lt;F58,I14,D59)</f>
        <v>2016343.3415714772</v>
      </c>
      <c r="F59" s="523">
        <f t="shared" si="12"/>
        <v>0</v>
      </c>
      <c r="G59" s="524">
        <f t="shared" si="15"/>
        <v>2129706.294596076</v>
      </c>
      <c r="H59" s="491">
        <f t="shared" si="16"/>
        <v>2129706.294596076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2"/>
        <v>0</v>
      </c>
      <c r="G60" s="524">
        <f t="shared" si="15"/>
        <v>0</v>
      </c>
      <c r="H60" s="491">
        <f t="shared" si="16"/>
        <v>0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2"/>
        <v>0</v>
      </c>
      <c r="G61" s="526">
        <f t="shared" si="15"/>
        <v>0</v>
      </c>
      <c r="H61" s="491">
        <f t="shared" si="16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2"/>
        <v>0</v>
      </c>
      <c r="G62" s="526">
        <f t="shared" si="15"/>
        <v>0</v>
      </c>
      <c r="H62" s="491">
        <f t="shared" si="16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2"/>
        <v>0</v>
      </c>
      <c r="G63" s="526">
        <f t="shared" si="15"/>
        <v>0</v>
      </c>
      <c r="H63" s="491">
        <f t="shared" si="16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2"/>
        <v>0</v>
      </c>
      <c r="G64" s="526">
        <f t="shared" si="15"/>
        <v>0</v>
      </c>
      <c r="H64" s="491">
        <f t="shared" si="16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2"/>
        <v>0</v>
      </c>
      <c r="G65" s="526">
        <f t="shared" si="15"/>
        <v>0</v>
      </c>
      <c r="H65" s="491">
        <f t="shared" si="16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2"/>
        <v>0</v>
      </c>
      <c r="G66" s="526">
        <f t="shared" si="15"/>
        <v>0</v>
      </c>
      <c r="H66" s="491">
        <f t="shared" si="16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2"/>
        <v>0</v>
      </c>
      <c r="G67" s="526">
        <f t="shared" si="15"/>
        <v>0</v>
      </c>
      <c r="H67" s="491">
        <f t="shared" si="16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2"/>
        <v>0</v>
      </c>
      <c r="G68" s="526">
        <f t="shared" si="15"/>
        <v>0</v>
      </c>
      <c r="H68" s="491">
        <f t="shared" si="16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2"/>
        <v>0</v>
      </c>
      <c r="G69" s="526">
        <f t="shared" si="15"/>
        <v>0</v>
      </c>
      <c r="H69" s="491">
        <f t="shared" si="16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2"/>
        <v>0</v>
      </c>
      <c r="G70" s="526">
        <f t="shared" si="15"/>
        <v>0</v>
      </c>
      <c r="H70" s="491">
        <f t="shared" si="16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2"/>
        <v>0</v>
      </c>
      <c r="G71" s="526">
        <f t="shared" si="15"/>
        <v>0</v>
      </c>
      <c r="H71" s="491">
        <f t="shared" si="16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2"/>
        <v>0</v>
      </c>
      <c r="G72" s="530">
        <f t="shared" si="15"/>
        <v>0</v>
      </c>
      <c r="H72" s="471">
        <f t="shared" si="16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97370354</v>
      </c>
      <c r="F73" s="375"/>
      <c r="G73" s="375">
        <f>SUM(G17:G72)</f>
        <v>330446204.39913327</v>
      </c>
      <c r="H73" s="375">
        <f>SUM(H17:H72)</f>
        <v>330446204.39913327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12677028.993315388</v>
      </c>
      <c r="N87" s="546">
        <f>IF(J92&lt;D11,0,VLOOKUP(J92,C17:O72,11))</f>
        <v>12677028.993315388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12372595.898983698</v>
      </c>
      <c r="N88" s="550">
        <f>IF(J92&lt;D11,0,VLOOKUP(J92,C99:P154,7))</f>
        <v>12372595.898983698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-304433.09433168918</v>
      </c>
      <c r="N89" s="555">
        <f>+N88-N87</f>
        <v>-304433.09433168918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97370354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>
        <f>+I12-J94</f>
        <v>-1.0920959332015631E-2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75">
        <f>+K94*G101</f>
        <v>-1025417.71476348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2212962.5909090908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7">+I99-H99</f>
        <v>0</v>
      </c>
      <c r="K99" s="514"/>
      <c r="L99" s="512">
        <f t="shared" ref="L99:L104" si="18">+H99</f>
        <v>5979898.0138057787</v>
      </c>
      <c r="M99" s="513">
        <f t="shared" ref="M99:M130" si="19">IF(L99&lt;&gt;0,+H99-L99,0)</f>
        <v>0</v>
      </c>
      <c r="N99" s="512">
        <f t="shared" ref="N99:N104" si="20">+I99</f>
        <v>5979898.0138057787</v>
      </c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7"/>
        <v>0</v>
      </c>
      <c r="K100" s="514"/>
      <c r="L100" s="655">
        <f t="shared" si="18"/>
        <v>13987145.75171851</v>
      </c>
      <c r="M100" s="514">
        <f t="shared" si="19"/>
        <v>0</v>
      </c>
      <c r="N100" s="655">
        <f t="shared" si="20"/>
        <v>13987145.75171851</v>
      </c>
      <c r="O100" s="514">
        <f t="shared" si="21"/>
        <v>0</v>
      </c>
      <c r="P100" s="514">
        <f t="shared" si="22"/>
        <v>0</v>
      </c>
    </row>
    <row r="101" spans="1:16" ht="12.5">
      <c r="B101" s="195" t="str">
        <f t="shared" ref="B101:B154" si="23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7"/>
        <v>0</v>
      </c>
      <c r="K101" s="514"/>
      <c r="L101" s="655">
        <f t="shared" si="18"/>
        <v>12233995.703663049</v>
      </c>
      <c r="M101" s="514">
        <f t="shared" ref="M101" si="24">IF(L101&lt;&gt;0,+H101-L101,0)</f>
        <v>0</v>
      </c>
      <c r="N101" s="655">
        <f t="shared" si="20"/>
        <v>12233995.703663049</v>
      </c>
      <c r="O101" s="514">
        <f t="shared" si="21"/>
        <v>0</v>
      </c>
      <c r="P101" s="514">
        <f t="shared" si="22"/>
        <v>0</v>
      </c>
    </row>
    <row r="102" spans="1:16" ht="12.5">
      <c r="B102" s="195" t="str">
        <f t="shared" si="23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7"/>
        <v>0</v>
      </c>
      <c r="K102" s="514"/>
      <c r="L102" s="655">
        <f t="shared" si="18"/>
        <v>12069821.253627364</v>
      </c>
      <c r="M102" s="514">
        <f t="shared" ref="M102" si="25">IF(L102&lt;&gt;0,+H102-L102,0)</f>
        <v>0</v>
      </c>
      <c r="N102" s="655">
        <f t="shared" si="20"/>
        <v>12069821.253627364</v>
      </c>
      <c r="O102" s="514">
        <f t="shared" si="21"/>
        <v>0</v>
      </c>
      <c r="P102" s="514">
        <f t="shared" si="22"/>
        <v>0</v>
      </c>
    </row>
    <row r="103" spans="1:16" ht="12.5">
      <c r="B103" s="195" t="str">
        <f t="shared" si="23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7"/>
        <v>0</v>
      </c>
      <c r="K103" s="514"/>
      <c r="L103" s="655">
        <f t="shared" si="18"/>
        <v>11926094.57446631</v>
      </c>
      <c r="M103" s="514">
        <f t="shared" ref="M103" si="26">IF(L103&lt;&gt;0,+H103-L103,0)</f>
        <v>0</v>
      </c>
      <c r="N103" s="655">
        <f t="shared" si="20"/>
        <v>11926094.57446631</v>
      </c>
      <c r="O103" s="514">
        <f t="shared" si="21"/>
        <v>0</v>
      </c>
      <c r="P103" s="514">
        <f t="shared" si="22"/>
        <v>0</v>
      </c>
    </row>
    <row r="104" spans="1:16" ht="12.5">
      <c r="B104" s="195" t="str">
        <f t="shared" si="23"/>
        <v/>
      </c>
      <c r="C104" s="507">
        <f>IF(D93="","-",+C103+1)</f>
        <v>2021</v>
      </c>
      <c r="D104" s="629">
        <v>88153932.40088594</v>
      </c>
      <c r="E104" s="630">
        <v>2374886.6829268294</v>
      </c>
      <c r="F104" s="631">
        <v>85779045.717959106</v>
      </c>
      <c r="G104" s="631">
        <v>86966489.059422523</v>
      </c>
      <c r="H104" s="633">
        <v>12246820.408778705</v>
      </c>
      <c r="I104" s="634">
        <v>12246820.408778705</v>
      </c>
      <c r="J104" s="514">
        <f t="shared" si="17"/>
        <v>0</v>
      </c>
      <c r="K104" s="514"/>
      <c r="L104" s="655">
        <f t="shared" si="18"/>
        <v>12246820.408778705</v>
      </c>
      <c r="M104" s="514">
        <f t="shared" ref="M104" si="27">IF(L104&lt;&gt;0,+H104-L104,0)</f>
        <v>0</v>
      </c>
      <c r="N104" s="655">
        <f t="shared" si="20"/>
        <v>12246820.408778705</v>
      </c>
      <c r="O104" s="514">
        <f t="shared" si="21"/>
        <v>0</v>
      </c>
      <c r="P104" s="514">
        <f t="shared" si="22"/>
        <v>0</v>
      </c>
    </row>
    <row r="105" spans="1:16" ht="12.5">
      <c r="B105" s="195" t="str">
        <f t="shared" si="23"/>
        <v/>
      </c>
      <c r="C105" s="507">
        <f>IF(D93="","-",+C104+1)</f>
        <v>2022</v>
      </c>
      <c r="D105" s="629">
        <v>85779045.717959106</v>
      </c>
      <c r="E105" s="630">
        <v>2318341.7619047621</v>
      </c>
      <c r="F105" s="631">
        <v>83460703.956054345</v>
      </c>
      <c r="G105" s="631">
        <v>84619874.837006718</v>
      </c>
      <c r="H105" s="633">
        <v>12257609.738778368</v>
      </c>
      <c r="I105" s="634">
        <v>12257609.738778368</v>
      </c>
      <c r="J105" s="514">
        <f t="shared" si="17"/>
        <v>0</v>
      </c>
      <c r="K105" s="514"/>
      <c r="L105" s="655">
        <f t="shared" ref="L105" si="28">+H105</f>
        <v>12257609.738778368</v>
      </c>
      <c r="M105" s="514">
        <f t="shared" ref="M105" si="29">IF(L105&lt;&gt;0,+H105-L105,0)</f>
        <v>0</v>
      </c>
      <c r="N105" s="655">
        <f t="shared" ref="N105" si="30">+I105</f>
        <v>12257609.738778368</v>
      </c>
      <c r="O105" s="514">
        <f t="shared" ref="O105" si="31">IF(N105&lt;&gt;0,+I105-N105,0)</f>
        <v>0</v>
      </c>
      <c r="P105" s="514">
        <f t="shared" ref="P105" si="32">+O105-M105</f>
        <v>0</v>
      </c>
    </row>
    <row r="106" spans="1:16" ht="12.5">
      <c r="B106" s="195" t="str">
        <f t="shared" si="23"/>
        <v/>
      </c>
      <c r="C106" s="507">
        <f>IF(D93="","-",+C105+1)</f>
        <v>2023</v>
      </c>
      <c r="D106" s="374">
        <f>IF(F105+SUM(E$99:E105)=D$92,F105,D$92-SUM(E$99:E105))</f>
        <v>83460703.956054345</v>
      </c>
      <c r="E106" s="522">
        <f>IF(+J96&lt;F105,J96,D106)</f>
        <v>2212962.5909090908</v>
      </c>
      <c r="F106" s="523">
        <f t="shared" ref="F106:F130" si="33">+D106-E106</f>
        <v>81247741.365145251</v>
      </c>
      <c r="G106" s="523">
        <f t="shared" ref="G106:G130" si="34">+(F106+D106)/2</f>
        <v>82354222.660599798</v>
      </c>
      <c r="H106" s="526">
        <f t="shared" ref="H106:H154" si="35">+J$94*G106+E106</f>
        <v>12372595.898983698</v>
      </c>
      <c r="I106" s="577">
        <f t="shared" ref="I106:I154" si="36">+J$95*G106+E106</f>
        <v>12372595.898983698</v>
      </c>
      <c r="J106" s="514">
        <f t="shared" si="17"/>
        <v>0</v>
      </c>
      <c r="K106" s="514"/>
      <c r="L106" s="525"/>
      <c r="M106" s="514">
        <f t="shared" si="19"/>
        <v>0</v>
      </c>
      <c r="N106" s="525"/>
      <c r="O106" s="514">
        <f t="shared" si="21"/>
        <v>0</v>
      </c>
      <c r="P106" s="514">
        <f t="shared" si="22"/>
        <v>0</v>
      </c>
    </row>
    <row r="107" spans="1:16" ht="12.5">
      <c r="B107" s="195" t="str">
        <f t="shared" si="23"/>
        <v/>
      </c>
      <c r="C107" s="507">
        <f>IF(D93="","-",+C106+1)</f>
        <v>2024</v>
      </c>
      <c r="D107" s="374">
        <f>IF(F106+SUM(E$99:E106)=D$92,F106,D$92-SUM(E$99:E106))</f>
        <v>81247741.365145251</v>
      </c>
      <c r="E107" s="522">
        <f>IF(+J96&lt;F106,J96,D107)</f>
        <v>2212962.5909090908</v>
      </c>
      <c r="F107" s="523">
        <f t="shared" si="33"/>
        <v>79034778.774236158</v>
      </c>
      <c r="G107" s="523">
        <f t="shared" si="34"/>
        <v>80141260.069690704</v>
      </c>
      <c r="H107" s="526">
        <f t="shared" si="35"/>
        <v>12099593.644554317</v>
      </c>
      <c r="I107" s="577">
        <f t="shared" si="36"/>
        <v>12099593.644554317</v>
      </c>
      <c r="J107" s="514">
        <f t="shared" si="17"/>
        <v>0</v>
      </c>
      <c r="K107" s="514"/>
      <c r="L107" s="525"/>
      <c r="M107" s="514">
        <f t="shared" si="19"/>
        <v>0</v>
      </c>
      <c r="N107" s="525"/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23"/>
        <v/>
      </c>
      <c r="C108" s="507">
        <f>IF(D93="","-",+C107+1)</f>
        <v>2025</v>
      </c>
      <c r="D108" s="374">
        <f>IF(F107+SUM(E$99:E107)=D$92,F107,D$92-SUM(E$99:E107))</f>
        <v>79034778.774236158</v>
      </c>
      <c r="E108" s="522">
        <f>IF(+J96&lt;F107,J96,D108)</f>
        <v>2212962.5909090908</v>
      </c>
      <c r="F108" s="523">
        <f t="shared" si="33"/>
        <v>76821816.183327064</v>
      </c>
      <c r="G108" s="523">
        <f t="shared" si="34"/>
        <v>77928297.478781611</v>
      </c>
      <c r="H108" s="526">
        <f t="shared" si="35"/>
        <v>11826591.390124932</v>
      </c>
      <c r="I108" s="577">
        <f t="shared" si="36"/>
        <v>11826591.390124932</v>
      </c>
      <c r="J108" s="514">
        <f t="shared" si="17"/>
        <v>0</v>
      </c>
      <c r="K108" s="514"/>
      <c r="L108" s="525"/>
      <c r="M108" s="514">
        <f t="shared" si="19"/>
        <v>0</v>
      </c>
      <c r="N108" s="525"/>
      <c r="O108" s="514">
        <f t="shared" si="21"/>
        <v>0</v>
      </c>
      <c r="P108" s="514">
        <f t="shared" si="22"/>
        <v>0</v>
      </c>
    </row>
    <row r="109" spans="1:16" ht="12.5">
      <c r="B109" s="195" t="str">
        <f t="shared" si="23"/>
        <v/>
      </c>
      <c r="C109" s="507">
        <f>IF(D93="","-",+C108+1)</f>
        <v>2026</v>
      </c>
      <c r="D109" s="374">
        <f>IF(F108+SUM(E$99:E108)=D$92,F108,D$92-SUM(E$99:E108))</f>
        <v>76821816.183327064</v>
      </c>
      <c r="E109" s="522">
        <f>IF(+J96&lt;F108,J96,D109)</f>
        <v>2212962.5909090908</v>
      </c>
      <c r="F109" s="523">
        <f t="shared" si="33"/>
        <v>74608853.59241797</v>
      </c>
      <c r="G109" s="523">
        <f t="shared" si="34"/>
        <v>75715334.887872517</v>
      </c>
      <c r="H109" s="526">
        <f t="shared" si="35"/>
        <v>11553589.135695551</v>
      </c>
      <c r="I109" s="577">
        <f t="shared" si="36"/>
        <v>11553589.135695551</v>
      </c>
      <c r="J109" s="514">
        <f t="shared" si="17"/>
        <v>0</v>
      </c>
      <c r="K109" s="514"/>
      <c r="L109" s="525"/>
      <c r="M109" s="514">
        <f t="shared" si="19"/>
        <v>0</v>
      </c>
      <c r="N109" s="525"/>
      <c r="O109" s="514">
        <f t="shared" si="21"/>
        <v>0</v>
      </c>
      <c r="P109" s="514">
        <f t="shared" si="22"/>
        <v>0</v>
      </c>
    </row>
    <row r="110" spans="1:16" ht="12.5">
      <c r="B110" s="195" t="str">
        <f t="shared" si="23"/>
        <v/>
      </c>
      <c r="C110" s="507">
        <f>IF(D93="","-",+C109+1)</f>
        <v>2027</v>
      </c>
      <c r="D110" s="374">
        <f>IF(F109+SUM(E$99:E109)=D$92,F109,D$92-SUM(E$99:E109))</f>
        <v>74608853.59241797</v>
      </c>
      <c r="E110" s="522">
        <f>IF(+J96&lt;F109,J96,D110)</f>
        <v>2212962.5909090908</v>
      </c>
      <c r="F110" s="523">
        <f t="shared" si="33"/>
        <v>72395891.001508877</v>
      </c>
      <c r="G110" s="523">
        <f t="shared" si="34"/>
        <v>73502372.296963423</v>
      </c>
      <c r="H110" s="526">
        <f t="shared" si="35"/>
        <v>11280586.881266166</v>
      </c>
      <c r="I110" s="577">
        <f t="shared" si="36"/>
        <v>11280586.881266166</v>
      </c>
      <c r="J110" s="514">
        <f t="shared" si="17"/>
        <v>0</v>
      </c>
      <c r="K110" s="514"/>
      <c r="L110" s="525"/>
      <c r="M110" s="514">
        <f t="shared" si="19"/>
        <v>0</v>
      </c>
      <c r="N110" s="525"/>
      <c r="O110" s="514">
        <f t="shared" si="21"/>
        <v>0</v>
      </c>
      <c r="P110" s="514">
        <f t="shared" si="22"/>
        <v>0</v>
      </c>
    </row>
    <row r="111" spans="1:16" ht="12.5">
      <c r="B111" s="195" t="str">
        <f t="shared" si="23"/>
        <v/>
      </c>
      <c r="C111" s="507">
        <f>IF(D93="","-",+C110+1)</f>
        <v>2028</v>
      </c>
      <c r="D111" s="374">
        <f>IF(F110+SUM(E$99:E110)=D$92,F110,D$92-SUM(E$99:E110))</f>
        <v>72395891.001508877</v>
      </c>
      <c r="E111" s="522">
        <f>IF(+J96&lt;F110,J96,D111)</f>
        <v>2212962.5909090908</v>
      </c>
      <c r="F111" s="523">
        <f t="shared" si="33"/>
        <v>70182928.410599783</v>
      </c>
      <c r="G111" s="523">
        <f t="shared" si="34"/>
        <v>71289409.70605433</v>
      </c>
      <c r="H111" s="526">
        <f t="shared" si="35"/>
        <v>11007584.626836784</v>
      </c>
      <c r="I111" s="577">
        <f t="shared" si="36"/>
        <v>11007584.626836784</v>
      </c>
      <c r="J111" s="514">
        <f t="shared" si="17"/>
        <v>0</v>
      </c>
      <c r="K111" s="514"/>
      <c r="L111" s="525"/>
      <c r="M111" s="514">
        <f t="shared" si="19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23"/>
        <v/>
      </c>
      <c r="C112" s="507">
        <f>IF(D93="","-",+C111+1)</f>
        <v>2029</v>
      </c>
      <c r="D112" s="374">
        <f>IF(F111+SUM(E$99:E111)=D$92,F111,D$92-SUM(E$99:E111))</f>
        <v>70182928.410599783</v>
      </c>
      <c r="E112" s="522">
        <f>IF(+J96&lt;F111,J96,D112)</f>
        <v>2212962.5909090908</v>
      </c>
      <c r="F112" s="523">
        <f t="shared" si="33"/>
        <v>67969965.819690689</v>
      </c>
      <c r="G112" s="523">
        <f t="shared" si="34"/>
        <v>69076447.115145236</v>
      </c>
      <c r="H112" s="526">
        <f t="shared" si="35"/>
        <v>10734582.372407403</v>
      </c>
      <c r="I112" s="577">
        <f t="shared" si="36"/>
        <v>10734582.372407403</v>
      </c>
      <c r="J112" s="514">
        <f t="shared" si="17"/>
        <v>0</v>
      </c>
      <c r="K112" s="514"/>
      <c r="L112" s="525"/>
      <c r="M112" s="514">
        <f t="shared" si="19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23"/>
        <v/>
      </c>
      <c r="C113" s="507">
        <f>IF(D93="","-",+C112+1)</f>
        <v>2030</v>
      </c>
      <c r="D113" s="374">
        <f>IF(F112+SUM(E$99:E112)=D$92,F112,D$92-SUM(E$99:E112))</f>
        <v>67969965.819690689</v>
      </c>
      <c r="E113" s="522">
        <f>IF(+J96&lt;F112,J96,D113)</f>
        <v>2212962.5909090908</v>
      </c>
      <c r="F113" s="523">
        <f t="shared" si="33"/>
        <v>65757003.228781596</v>
      </c>
      <c r="G113" s="523">
        <f t="shared" si="34"/>
        <v>66863484.524236143</v>
      </c>
      <c r="H113" s="526">
        <f t="shared" si="35"/>
        <v>10461580.117978018</v>
      </c>
      <c r="I113" s="577">
        <f t="shared" si="36"/>
        <v>10461580.117978018</v>
      </c>
      <c r="J113" s="514">
        <f t="shared" si="17"/>
        <v>0</v>
      </c>
      <c r="K113" s="514"/>
      <c r="L113" s="525"/>
      <c r="M113" s="514">
        <f t="shared" si="19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23"/>
        <v/>
      </c>
      <c r="C114" s="507">
        <f>IF(D93="","-",+C113+1)</f>
        <v>2031</v>
      </c>
      <c r="D114" s="374">
        <f>IF(F113+SUM(E$99:E113)=D$92,F113,D$92-SUM(E$99:E113))</f>
        <v>65757003.228781596</v>
      </c>
      <c r="E114" s="522">
        <f>IF(+J96&lt;F113,J96,D114)</f>
        <v>2212962.5909090908</v>
      </c>
      <c r="F114" s="523">
        <f t="shared" si="33"/>
        <v>63544040.637872502</v>
      </c>
      <c r="G114" s="523">
        <f t="shared" si="34"/>
        <v>64650521.933327049</v>
      </c>
      <c r="H114" s="526">
        <f t="shared" si="35"/>
        <v>10188577.863548636</v>
      </c>
      <c r="I114" s="577">
        <f t="shared" si="36"/>
        <v>10188577.863548636</v>
      </c>
      <c r="J114" s="514">
        <f t="shared" si="17"/>
        <v>0</v>
      </c>
      <c r="K114" s="514"/>
      <c r="L114" s="525"/>
      <c r="M114" s="514">
        <f t="shared" si="19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23"/>
        <v/>
      </c>
      <c r="C115" s="507">
        <f>IF(D93="","-",+C114+1)</f>
        <v>2032</v>
      </c>
      <c r="D115" s="374">
        <f>IF(F114+SUM(E$99:E114)=D$92,F114,D$92-SUM(E$99:E114))</f>
        <v>63544040.637872502</v>
      </c>
      <c r="E115" s="522">
        <f>IF(+J96&lt;F114,J96,D115)</f>
        <v>2212962.5909090908</v>
      </c>
      <c r="F115" s="523">
        <f t="shared" si="33"/>
        <v>61331078.046963409</v>
      </c>
      <c r="G115" s="523">
        <f t="shared" si="34"/>
        <v>62437559.342417955</v>
      </c>
      <c r="H115" s="526">
        <f t="shared" si="35"/>
        <v>9915575.6091192532</v>
      </c>
      <c r="I115" s="577">
        <f t="shared" si="36"/>
        <v>9915575.6091192532</v>
      </c>
      <c r="J115" s="514">
        <f t="shared" si="17"/>
        <v>0</v>
      </c>
      <c r="K115" s="514"/>
      <c r="L115" s="525"/>
      <c r="M115" s="514">
        <f t="shared" si="19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23"/>
        <v/>
      </c>
      <c r="C116" s="507">
        <f>IF(D93="","-",+C115+1)</f>
        <v>2033</v>
      </c>
      <c r="D116" s="374">
        <f>IF(F115+SUM(E$99:E115)=D$92,F115,D$92-SUM(E$99:E115))</f>
        <v>61331078.046963409</v>
      </c>
      <c r="E116" s="522">
        <f>IF(+J96&lt;F115,J96,D116)</f>
        <v>2212962.5909090908</v>
      </c>
      <c r="F116" s="523">
        <f t="shared" si="33"/>
        <v>59118115.456054315</v>
      </c>
      <c r="G116" s="523">
        <f t="shared" si="34"/>
        <v>60224596.751508862</v>
      </c>
      <c r="H116" s="526">
        <f t="shared" si="35"/>
        <v>9642573.35468987</v>
      </c>
      <c r="I116" s="577">
        <f t="shared" si="36"/>
        <v>9642573.35468987</v>
      </c>
      <c r="J116" s="514">
        <f t="shared" si="17"/>
        <v>0</v>
      </c>
      <c r="K116" s="514"/>
      <c r="L116" s="525"/>
      <c r="M116" s="514">
        <f t="shared" si="19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23"/>
        <v/>
      </c>
      <c r="C117" s="507">
        <f>IF(D93="","-",+C116+1)</f>
        <v>2034</v>
      </c>
      <c r="D117" s="374">
        <f>IF(F116+SUM(E$99:E116)=D$92,F116,D$92-SUM(E$99:E116))</f>
        <v>59118115.456054315</v>
      </c>
      <c r="E117" s="522">
        <f>IF(+J96&lt;F116,J96,D117)</f>
        <v>2212962.5909090908</v>
      </c>
      <c r="F117" s="523">
        <f t="shared" si="33"/>
        <v>56905152.865145221</v>
      </c>
      <c r="G117" s="523">
        <f t="shared" si="34"/>
        <v>58011634.160599768</v>
      </c>
      <c r="H117" s="526">
        <f t="shared" si="35"/>
        <v>9369571.1002604868</v>
      </c>
      <c r="I117" s="577">
        <f t="shared" si="36"/>
        <v>9369571.1002604868</v>
      </c>
      <c r="J117" s="514">
        <f t="shared" si="17"/>
        <v>0</v>
      </c>
      <c r="K117" s="514"/>
      <c r="L117" s="525"/>
      <c r="M117" s="514">
        <f t="shared" si="19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23"/>
        <v/>
      </c>
      <c r="C118" s="507">
        <f>IF(D93="","-",+C117+1)</f>
        <v>2035</v>
      </c>
      <c r="D118" s="374">
        <f>IF(F117+SUM(E$99:E117)=D$92,F117,D$92-SUM(E$99:E117))</f>
        <v>56905152.865145221</v>
      </c>
      <c r="E118" s="522">
        <f>IF(+J96&lt;F117,J96,D118)</f>
        <v>2212962.5909090908</v>
      </c>
      <c r="F118" s="523">
        <f t="shared" si="33"/>
        <v>54692190.274236128</v>
      </c>
      <c r="G118" s="523">
        <f t="shared" si="34"/>
        <v>55798671.569690675</v>
      </c>
      <c r="H118" s="526">
        <f t="shared" si="35"/>
        <v>9096568.8458311036</v>
      </c>
      <c r="I118" s="577">
        <f t="shared" si="36"/>
        <v>9096568.8458311036</v>
      </c>
      <c r="J118" s="514">
        <f t="shared" si="17"/>
        <v>0</v>
      </c>
      <c r="K118" s="514"/>
      <c r="L118" s="525"/>
      <c r="M118" s="514">
        <f t="shared" si="19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23"/>
        <v/>
      </c>
      <c r="C119" s="507">
        <f>IF(D93="","-",+C118+1)</f>
        <v>2036</v>
      </c>
      <c r="D119" s="374">
        <f>IF(F118+SUM(E$99:E118)=D$92,F118,D$92-SUM(E$99:E118))</f>
        <v>54692190.274236128</v>
      </c>
      <c r="E119" s="522">
        <f>IF(+J96&lt;F118,J96,D119)</f>
        <v>2212962.5909090908</v>
      </c>
      <c r="F119" s="523">
        <f t="shared" si="33"/>
        <v>52479227.683327034</v>
      </c>
      <c r="G119" s="523">
        <f t="shared" si="34"/>
        <v>53585708.978781581</v>
      </c>
      <c r="H119" s="526">
        <f t="shared" si="35"/>
        <v>8823566.5914017223</v>
      </c>
      <c r="I119" s="577">
        <f t="shared" si="36"/>
        <v>8823566.5914017223</v>
      </c>
      <c r="J119" s="514">
        <f t="shared" si="17"/>
        <v>0</v>
      </c>
      <c r="K119" s="514"/>
      <c r="L119" s="525"/>
      <c r="M119" s="514">
        <f t="shared" si="19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23"/>
        <v/>
      </c>
      <c r="C120" s="507">
        <f>IF(D93="","-",+C119+1)</f>
        <v>2037</v>
      </c>
      <c r="D120" s="374">
        <f>IF(F119+SUM(E$99:E119)=D$92,F119,D$92-SUM(E$99:E119))</f>
        <v>52479227.683327034</v>
      </c>
      <c r="E120" s="522">
        <f>IF(+J96&lt;F119,J96,D120)</f>
        <v>2212962.5909090908</v>
      </c>
      <c r="F120" s="523">
        <f t="shared" si="33"/>
        <v>50266265.09241794</v>
      </c>
      <c r="G120" s="523">
        <f t="shared" si="34"/>
        <v>51372746.387872487</v>
      </c>
      <c r="H120" s="526">
        <f t="shared" si="35"/>
        <v>8550564.3369723391</v>
      </c>
      <c r="I120" s="577">
        <f t="shared" si="36"/>
        <v>8550564.3369723391</v>
      </c>
      <c r="J120" s="514">
        <f t="shared" si="17"/>
        <v>0</v>
      </c>
      <c r="K120" s="514"/>
      <c r="L120" s="525"/>
      <c r="M120" s="514">
        <f t="shared" si="19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23"/>
        <v/>
      </c>
      <c r="C121" s="507">
        <f>IF(D93="","-",+C120+1)</f>
        <v>2038</v>
      </c>
      <c r="D121" s="374">
        <f>IF(F120+SUM(E$99:E120)=D$92,F120,D$92-SUM(E$99:E120))</f>
        <v>50266265.09241794</v>
      </c>
      <c r="E121" s="522">
        <f>IF(+J96&lt;F120,J96,D121)</f>
        <v>2212962.5909090908</v>
      </c>
      <c r="F121" s="523">
        <f t="shared" si="33"/>
        <v>48053302.501508847</v>
      </c>
      <c r="G121" s="523">
        <f t="shared" si="34"/>
        <v>49159783.796963394</v>
      </c>
      <c r="H121" s="526">
        <f t="shared" si="35"/>
        <v>8277562.0825429559</v>
      </c>
      <c r="I121" s="577">
        <f t="shared" si="36"/>
        <v>8277562.0825429559</v>
      </c>
      <c r="J121" s="514">
        <f t="shared" si="17"/>
        <v>0</v>
      </c>
      <c r="K121" s="514"/>
      <c r="L121" s="525"/>
      <c r="M121" s="514">
        <f t="shared" si="19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23"/>
        <v/>
      </c>
      <c r="C122" s="507">
        <f>IF(D93="","-",+C121+1)</f>
        <v>2039</v>
      </c>
      <c r="D122" s="374">
        <f>IF(F121+SUM(E$99:E121)=D$92,F121,D$92-SUM(E$99:E121))</f>
        <v>48053302.501508847</v>
      </c>
      <c r="E122" s="522">
        <f>IF(+J96&lt;F121,J96,D122)</f>
        <v>2212962.5909090908</v>
      </c>
      <c r="F122" s="523">
        <f t="shared" si="33"/>
        <v>45840339.910599753</v>
      </c>
      <c r="G122" s="523">
        <f t="shared" si="34"/>
        <v>46946821.2060543</v>
      </c>
      <c r="H122" s="526">
        <f t="shared" si="35"/>
        <v>8004559.8281135736</v>
      </c>
      <c r="I122" s="577">
        <f t="shared" si="36"/>
        <v>8004559.8281135736</v>
      </c>
      <c r="J122" s="514">
        <f t="shared" si="17"/>
        <v>0</v>
      </c>
      <c r="K122" s="514"/>
      <c r="L122" s="525"/>
      <c r="M122" s="514">
        <f t="shared" si="19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23"/>
        <v/>
      </c>
      <c r="C123" s="507">
        <f>IF(D93="","-",+C122+1)</f>
        <v>2040</v>
      </c>
      <c r="D123" s="374">
        <f>IF(F122+SUM(E$99:E122)=D$92,F122,D$92-SUM(E$99:E122))</f>
        <v>45840339.910599753</v>
      </c>
      <c r="E123" s="522">
        <f>IF(+J96&lt;F122,J96,D123)</f>
        <v>2212962.5909090908</v>
      </c>
      <c r="F123" s="523">
        <f t="shared" si="33"/>
        <v>43627377.31969066</v>
      </c>
      <c r="G123" s="523">
        <f t="shared" si="34"/>
        <v>44733858.615145206</v>
      </c>
      <c r="H123" s="526">
        <f t="shared" si="35"/>
        <v>7731557.5736841904</v>
      </c>
      <c r="I123" s="577">
        <f t="shared" si="36"/>
        <v>7731557.5736841904</v>
      </c>
      <c r="J123" s="514">
        <f t="shared" si="17"/>
        <v>0</v>
      </c>
      <c r="K123" s="514"/>
      <c r="L123" s="525"/>
      <c r="M123" s="514">
        <f t="shared" si="19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23"/>
        <v/>
      </c>
      <c r="C124" s="507">
        <f>IF(D93="","-",+C123+1)</f>
        <v>2041</v>
      </c>
      <c r="D124" s="374">
        <f>IF(F123+SUM(E$99:E123)=D$92,F123,D$92-SUM(E$99:E123))</f>
        <v>43627377.31969066</v>
      </c>
      <c r="E124" s="522">
        <f>IF(+J96&lt;F123,J96,D124)</f>
        <v>2212962.5909090908</v>
      </c>
      <c r="F124" s="523">
        <f t="shared" si="33"/>
        <v>41414414.728781566</v>
      </c>
      <c r="G124" s="523">
        <f t="shared" si="34"/>
        <v>42520896.024236113</v>
      </c>
      <c r="H124" s="526">
        <f t="shared" si="35"/>
        <v>7458555.3192548081</v>
      </c>
      <c r="I124" s="577">
        <f t="shared" si="36"/>
        <v>7458555.3192548081</v>
      </c>
      <c r="J124" s="514">
        <f t="shared" si="17"/>
        <v>0</v>
      </c>
      <c r="K124" s="514"/>
      <c r="L124" s="525"/>
      <c r="M124" s="514">
        <f t="shared" si="19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23"/>
        <v/>
      </c>
      <c r="C125" s="507">
        <f>IF(D93="","-",+C124+1)</f>
        <v>2042</v>
      </c>
      <c r="D125" s="374">
        <f>IF(F124+SUM(E$99:E124)=D$92,F124,D$92-SUM(E$99:E124))</f>
        <v>41414414.728781566</v>
      </c>
      <c r="E125" s="522">
        <f>IF(+J96&lt;F124,J96,D125)</f>
        <v>2212962.5909090908</v>
      </c>
      <c r="F125" s="523">
        <f t="shared" si="33"/>
        <v>39201452.137872472</v>
      </c>
      <c r="G125" s="523">
        <f t="shared" si="34"/>
        <v>40307933.433327019</v>
      </c>
      <c r="H125" s="526">
        <f t="shared" si="35"/>
        <v>7185553.0648254249</v>
      </c>
      <c r="I125" s="577">
        <f t="shared" si="36"/>
        <v>7185553.0648254249</v>
      </c>
      <c r="J125" s="514">
        <f t="shared" si="17"/>
        <v>0</v>
      </c>
      <c r="K125" s="514"/>
      <c r="L125" s="525"/>
      <c r="M125" s="514">
        <f t="shared" si="19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23"/>
        <v/>
      </c>
      <c r="C126" s="507">
        <f>IF(D93="","-",+C125+1)</f>
        <v>2043</v>
      </c>
      <c r="D126" s="374">
        <f>IF(F125+SUM(E$99:E125)=D$92,F125,D$92-SUM(E$99:E125))</f>
        <v>39201452.137872472</v>
      </c>
      <c r="E126" s="522">
        <f>IF(+J96&lt;F125,J96,D126)</f>
        <v>2212962.5909090908</v>
      </c>
      <c r="F126" s="523">
        <f t="shared" si="33"/>
        <v>36988489.546963379</v>
      </c>
      <c r="G126" s="523">
        <f t="shared" si="34"/>
        <v>38094970.842417926</v>
      </c>
      <c r="H126" s="526">
        <f t="shared" si="35"/>
        <v>6912550.8103960417</v>
      </c>
      <c r="I126" s="577">
        <f t="shared" si="36"/>
        <v>6912550.8103960417</v>
      </c>
      <c r="J126" s="514">
        <f t="shared" si="17"/>
        <v>0</v>
      </c>
      <c r="K126" s="514"/>
      <c r="L126" s="525"/>
      <c r="M126" s="514">
        <f t="shared" si="19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23"/>
        <v/>
      </c>
      <c r="C127" s="507">
        <f>IF(D93="","-",+C126+1)</f>
        <v>2044</v>
      </c>
      <c r="D127" s="374">
        <f>IF(F126+SUM(E$99:E126)=D$92,F126,D$92-SUM(E$99:E126))</f>
        <v>36988489.546963379</v>
      </c>
      <c r="E127" s="522">
        <f>IF(+J96&lt;F126,J96,D127)</f>
        <v>2212962.5909090908</v>
      </c>
      <c r="F127" s="523">
        <f t="shared" si="33"/>
        <v>34775526.956054285</v>
      </c>
      <c r="G127" s="523">
        <f t="shared" si="34"/>
        <v>35882008.251508832</v>
      </c>
      <c r="H127" s="526">
        <f t="shared" si="35"/>
        <v>6639548.5559666594</v>
      </c>
      <c r="I127" s="577">
        <f t="shared" si="36"/>
        <v>6639548.5559666594</v>
      </c>
      <c r="J127" s="514">
        <f t="shared" si="17"/>
        <v>0</v>
      </c>
      <c r="K127" s="514"/>
      <c r="L127" s="525"/>
      <c r="M127" s="514">
        <f t="shared" si="19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23"/>
        <v/>
      </c>
      <c r="C128" s="507">
        <f>IF(D93="","-",+C127+1)</f>
        <v>2045</v>
      </c>
      <c r="D128" s="374">
        <f>IF(F127+SUM(E$99:E127)=D$92,F127,D$92-SUM(E$99:E127))</f>
        <v>34775526.956054285</v>
      </c>
      <c r="E128" s="522">
        <f>IF(+J96&lt;F127,J96,D128)</f>
        <v>2212962.5909090908</v>
      </c>
      <c r="F128" s="523">
        <f t="shared" si="33"/>
        <v>32562564.365145195</v>
      </c>
      <c r="G128" s="523">
        <f t="shared" si="34"/>
        <v>33669045.660599738</v>
      </c>
      <c r="H128" s="526">
        <f t="shared" si="35"/>
        <v>6366546.3015372762</v>
      </c>
      <c r="I128" s="577">
        <f t="shared" si="36"/>
        <v>6366546.3015372762</v>
      </c>
      <c r="J128" s="514">
        <f t="shared" si="17"/>
        <v>0</v>
      </c>
      <c r="K128" s="514"/>
      <c r="L128" s="525"/>
      <c r="M128" s="514">
        <f t="shared" si="19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23"/>
        <v/>
      </c>
      <c r="C129" s="507">
        <f>IF(D93="","-",+C128+1)</f>
        <v>2046</v>
      </c>
      <c r="D129" s="374">
        <f>IF(F128+SUM(E$99:E128)=D$92,F128,D$92-SUM(E$99:E128))</f>
        <v>32562564.365145195</v>
      </c>
      <c r="E129" s="522">
        <f>IF(+J96&lt;F128,J96,D129)</f>
        <v>2212962.5909090908</v>
      </c>
      <c r="F129" s="523">
        <f t="shared" si="33"/>
        <v>30349601.774236105</v>
      </c>
      <c r="G129" s="523">
        <f t="shared" si="34"/>
        <v>31456083.069690652</v>
      </c>
      <c r="H129" s="526">
        <f t="shared" si="35"/>
        <v>6093544.047107894</v>
      </c>
      <c r="I129" s="577">
        <f t="shared" si="36"/>
        <v>6093544.047107894</v>
      </c>
      <c r="J129" s="514">
        <f t="shared" si="17"/>
        <v>0</v>
      </c>
      <c r="K129" s="514"/>
      <c r="L129" s="525"/>
      <c r="M129" s="514">
        <f t="shared" si="19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23"/>
        <v/>
      </c>
      <c r="C130" s="507">
        <f>IF(D93="","-",+C129+1)</f>
        <v>2047</v>
      </c>
      <c r="D130" s="374">
        <f>IF(F129+SUM(E$99:E129)=D$92,F129,D$92-SUM(E$99:E129))</f>
        <v>30349601.774236105</v>
      </c>
      <c r="E130" s="522">
        <f>IF(+J96&lt;F129,J96,D130)</f>
        <v>2212962.5909090908</v>
      </c>
      <c r="F130" s="523">
        <f t="shared" si="33"/>
        <v>28136639.183327015</v>
      </c>
      <c r="G130" s="523">
        <f t="shared" si="34"/>
        <v>29243120.478781559</v>
      </c>
      <c r="H130" s="526">
        <f t="shared" si="35"/>
        <v>5820541.7926785117</v>
      </c>
      <c r="I130" s="577">
        <f t="shared" si="36"/>
        <v>5820541.7926785117</v>
      </c>
      <c r="J130" s="514">
        <f t="shared" si="17"/>
        <v>0</v>
      </c>
      <c r="K130" s="514"/>
      <c r="L130" s="525"/>
      <c r="M130" s="514">
        <f t="shared" si="19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23"/>
        <v/>
      </c>
      <c r="C131" s="507">
        <f>IF(D93="","-",+C130+1)</f>
        <v>2048</v>
      </c>
      <c r="D131" s="374">
        <f>IF(F130+SUM(E$99:E130)=D$92,F130,D$92-SUM(E$99:E130))</f>
        <v>28136639.183327015</v>
      </c>
      <c r="E131" s="522">
        <f>IF(+J96&lt;F130,J96,D131)</f>
        <v>2212962.5909090908</v>
      </c>
      <c r="F131" s="523">
        <f t="shared" ref="F131:F154" si="37">+D131-E131</f>
        <v>25923676.592417926</v>
      </c>
      <c r="G131" s="523">
        <f t="shared" ref="G131:G154" si="38">+(F131+D131)/2</f>
        <v>27030157.887872472</v>
      </c>
      <c r="H131" s="526">
        <f t="shared" si="35"/>
        <v>5547539.5382491294</v>
      </c>
      <c r="I131" s="577">
        <f t="shared" si="36"/>
        <v>5547539.5382491294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 ht="12.5">
      <c r="B132" s="195" t="str">
        <f t="shared" si="23"/>
        <v/>
      </c>
      <c r="C132" s="507">
        <f>IF(D93="","-",+C131+1)</f>
        <v>2049</v>
      </c>
      <c r="D132" s="374">
        <f>IF(F131+SUM(E$99:E131)=D$92,F131,D$92-SUM(E$99:E131))</f>
        <v>25923676.592417926</v>
      </c>
      <c r="E132" s="522">
        <f>IF(+J96&lt;F131,J96,D132)</f>
        <v>2212962.5909090908</v>
      </c>
      <c r="F132" s="523">
        <f t="shared" si="37"/>
        <v>23710714.001508836</v>
      </c>
      <c r="G132" s="523">
        <f t="shared" si="38"/>
        <v>24817195.296963379</v>
      </c>
      <c r="H132" s="526">
        <f t="shared" si="35"/>
        <v>5274537.2838197472</v>
      </c>
      <c r="I132" s="577">
        <f t="shared" si="36"/>
        <v>5274537.2838197472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 ht="12.5">
      <c r="B133" s="195" t="str">
        <f t="shared" si="23"/>
        <v/>
      </c>
      <c r="C133" s="507">
        <f>IF(D93="","-",+C132+1)</f>
        <v>2050</v>
      </c>
      <c r="D133" s="374">
        <f>IF(F132+SUM(E$99:E132)=D$92,F132,D$92-SUM(E$99:E132))</f>
        <v>23710714.001508836</v>
      </c>
      <c r="E133" s="522">
        <f>IF(+J96&lt;F132,J96,D133)</f>
        <v>2212962.5909090908</v>
      </c>
      <c r="F133" s="523">
        <f t="shared" si="37"/>
        <v>21497751.410599746</v>
      </c>
      <c r="G133" s="523">
        <f t="shared" si="38"/>
        <v>22604232.706054293</v>
      </c>
      <c r="H133" s="526">
        <f t="shared" si="35"/>
        <v>5001535.0293903649</v>
      </c>
      <c r="I133" s="577">
        <f t="shared" si="36"/>
        <v>5001535.0293903649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 ht="12.5">
      <c r="B134" s="195" t="str">
        <f t="shared" si="23"/>
        <v/>
      </c>
      <c r="C134" s="507">
        <f>IF(D93="","-",+C133+1)</f>
        <v>2051</v>
      </c>
      <c r="D134" s="374">
        <f>IF(F133+SUM(E$99:E133)=D$92,F133,D$92-SUM(E$99:E133))</f>
        <v>21497751.410599746</v>
      </c>
      <c r="E134" s="522">
        <f>IF(+J96&lt;F133,J96,D134)</f>
        <v>2212962.5909090908</v>
      </c>
      <c r="F134" s="523">
        <f t="shared" si="37"/>
        <v>19284788.819690656</v>
      </c>
      <c r="G134" s="523">
        <f t="shared" si="38"/>
        <v>20391270.115145199</v>
      </c>
      <c r="H134" s="526">
        <f t="shared" si="35"/>
        <v>4728532.7749609826</v>
      </c>
      <c r="I134" s="577">
        <f t="shared" si="36"/>
        <v>4728532.7749609826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 ht="12.5">
      <c r="B135" s="195" t="str">
        <f t="shared" si="23"/>
        <v/>
      </c>
      <c r="C135" s="507">
        <f>IF(D93="","-",+C134+1)</f>
        <v>2052</v>
      </c>
      <c r="D135" s="374">
        <f>IF(F134+SUM(E$99:E134)=D$92,F134,D$92-SUM(E$99:E134))</f>
        <v>19284788.819690656</v>
      </c>
      <c r="E135" s="522">
        <f>IF(+J96&lt;F134,J96,D135)</f>
        <v>2212962.5909090908</v>
      </c>
      <c r="F135" s="523">
        <f t="shared" si="37"/>
        <v>17071826.228781566</v>
      </c>
      <c r="G135" s="523">
        <f t="shared" si="38"/>
        <v>18178307.524236113</v>
      </c>
      <c r="H135" s="526">
        <f t="shared" si="35"/>
        <v>4455530.5205316003</v>
      </c>
      <c r="I135" s="577">
        <f t="shared" si="36"/>
        <v>4455530.5205316003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 ht="12.5">
      <c r="B136" s="195" t="str">
        <f t="shared" si="23"/>
        <v/>
      </c>
      <c r="C136" s="507">
        <f>IF(D93="","-",+C135+1)</f>
        <v>2053</v>
      </c>
      <c r="D136" s="374">
        <f>IF(F135+SUM(E$99:E135)=D$92,F135,D$92-SUM(E$99:E135))</f>
        <v>17071826.228781566</v>
      </c>
      <c r="E136" s="522">
        <f>IF(+J96&lt;F135,J96,D136)</f>
        <v>2212962.5909090908</v>
      </c>
      <c r="F136" s="523">
        <f t="shared" si="37"/>
        <v>14858863.637872476</v>
      </c>
      <c r="G136" s="523">
        <f t="shared" si="38"/>
        <v>15965344.933327021</v>
      </c>
      <c r="H136" s="526">
        <f t="shared" si="35"/>
        <v>4182528.2661022181</v>
      </c>
      <c r="I136" s="577">
        <f t="shared" si="36"/>
        <v>4182528.2661022181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 ht="12.5">
      <c r="B137" s="195" t="str">
        <f t="shared" si="23"/>
        <v/>
      </c>
      <c r="C137" s="507">
        <f>IF(D93="","-",+C136+1)</f>
        <v>2054</v>
      </c>
      <c r="D137" s="374">
        <f>IF(F136+SUM(E$99:E136)=D$92,F136,D$92-SUM(E$99:E136))</f>
        <v>14858863.637872476</v>
      </c>
      <c r="E137" s="522">
        <f>IF(+J96&lt;F136,J96,D137)</f>
        <v>2212962.5909090908</v>
      </c>
      <c r="F137" s="523">
        <f t="shared" si="37"/>
        <v>12645901.046963386</v>
      </c>
      <c r="G137" s="523">
        <f t="shared" si="38"/>
        <v>13752382.342417931</v>
      </c>
      <c r="H137" s="526">
        <f t="shared" si="35"/>
        <v>3909526.0116728358</v>
      </c>
      <c r="I137" s="577">
        <f t="shared" si="36"/>
        <v>3909526.0116728358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 ht="12.5">
      <c r="B138" s="195" t="str">
        <f t="shared" si="23"/>
        <v/>
      </c>
      <c r="C138" s="507">
        <f>IF(D93="","-",+C137+1)</f>
        <v>2055</v>
      </c>
      <c r="D138" s="374">
        <f>IF(F137+SUM(E$99:E137)=D$92,F137,D$92-SUM(E$99:E137))</f>
        <v>12645901.046963386</v>
      </c>
      <c r="E138" s="522">
        <f>IF(+J96&lt;F137,J96,D138)</f>
        <v>2212962.5909090908</v>
      </c>
      <c r="F138" s="523">
        <f t="shared" si="37"/>
        <v>10432938.456054296</v>
      </c>
      <c r="G138" s="523">
        <f t="shared" si="38"/>
        <v>11539419.751508841</v>
      </c>
      <c r="H138" s="526">
        <f t="shared" si="35"/>
        <v>3636523.7572434535</v>
      </c>
      <c r="I138" s="577">
        <f t="shared" si="36"/>
        <v>3636523.7572434535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 ht="12.5">
      <c r="B139" s="195" t="str">
        <f t="shared" si="23"/>
        <v/>
      </c>
      <c r="C139" s="507">
        <f>IF(D93="","-",+C138+1)</f>
        <v>2056</v>
      </c>
      <c r="D139" s="374">
        <f>IF(F138+SUM(E$99:E138)=D$92,F138,D$92-SUM(E$99:E138))</f>
        <v>10432938.456054296</v>
      </c>
      <c r="E139" s="522">
        <f>IF(+J96&lt;F138,J96,D139)</f>
        <v>2212962.5909090908</v>
      </c>
      <c r="F139" s="523">
        <f t="shared" si="37"/>
        <v>8219975.8651452055</v>
      </c>
      <c r="G139" s="523">
        <f t="shared" si="38"/>
        <v>9326457.1605997514</v>
      </c>
      <c r="H139" s="526">
        <f t="shared" si="35"/>
        <v>3363521.5028140713</v>
      </c>
      <c r="I139" s="577">
        <f t="shared" si="36"/>
        <v>3363521.5028140713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 ht="12.5">
      <c r="B140" s="195" t="str">
        <f t="shared" si="23"/>
        <v/>
      </c>
      <c r="C140" s="507">
        <f>IF(D93="","-",+C139+1)</f>
        <v>2057</v>
      </c>
      <c r="D140" s="374">
        <f>IF(F139+SUM(E$99:E139)=D$92,F139,D$92-SUM(E$99:E139))</f>
        <v>8219975.8651452055</v>
      </c>
      <c r="E140" s="522">
        <f>IF(+J96&lt;F139,J96,D140)</f>
        <v>2212962.5909090908</v>
      </c>
      <c r="F140" s="523">
        <f t="shared" si="37"/>
        <v>6007013.2742361147</v>
      </c>
      <c r="G140" s="523">
        <f t="shared" si="38"/>
        <v>7113494.5696906596</v>
      </c>
      <c r="H140" s="526">
        <f t="shared" si="35"/>
        <v>3090519.2483846885</v>
      </c>
      <c r="I140" s="577">
        <f t="shared" si="36"/>
        <v>3090519.2483846885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 ht="12.5">
      <c r="B141" s="195" t="str">
        <f t="shared" si="23"/>
        <v/>
      </c>
      <c r="C141" s="507">
        <f>IF(D93="","-",+C140+1)</f>
        <v>2058</v>
      </c>
      <c r="D141" s="374">
        <f>IF(F140+SUM(E$99:E140)=D$92,F140,D$92-SUM(E$99:E140))</f>
        <v>6007013.2742361147</v>
      </c>
      <c r="E141" s="522">
        <f>IF(+J96&lt;F140,J96,D141)</f>
        <v>2212962.5909090908</v>
      </c>
      <c r="F141" s="523">
        <f t="shared" si="37"/>
        <v>3794050.6833270239</v>
      </c>
      <c r="G141" s="523">
        <f t="shared" si="38"/>
        <v>4900531.9787815697</v>
      </c>
      <c r="H141" s="526">
        <f t="shared" si="35"/>
        <v>2817516.9939553058</v>
      </c>
      <c r="I141" s="577">
        <f t="shared" si="36"/>
        <v>2817516.9939553058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 ht="12.5">
      <c r="B142" s="195" t="str">
        <f t="shared" si="23"/>
        <v/>
      </c>
      <c r="C142" s="507">
        <f>IF(D93="","-",+C141+1)</f>
        <v>2059</v>
      </c>
      <c r="D142" s="374">
        <f>IF(F141+SUM(E$99:E141)=D$92,F141,D$92-SUM(E$99:E141))</f>
        <v>3794050.6833270239</v>
      </c>
      <c r="E142" s="522">
        <f>IF(+J96&lt;F141,J96,D142)</f>
        <v>2212962.5909090908</v>
      </c>
      <c r="F142" s="523">
        <f t="shared" si="37"/>
        <v>1581088.092417933</v>
      </c>
      <c r="G142" s="523">
        <f t="shared" si="38"/>
        <v>2687569.3878724785</v>
      </c>
      <c r="H142" s="526">
        <f t="shared" si="35"/>
        <v>2544514.7395259235</v>
      </c>
      <c r="I142" s="577">
        <f t="shared" si="36"/>
        <v>2544514.7395259235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 ht="12.5">
      <c r="B143" s="195" t="str">
        <f t="shared" si="23"/>
        <v/>
      </c>
      <c r="C143" s="507">
        <f>IF(D93="","-",+C142+1)</f>
        <v>2060</v>
      </c>
      <c r="D143" s="374">
        <f>IF(F142+SUM(E$99:E142)=D$92,F142,D$92-SUM(E$99:E142))</f>
        <v>1581088.092417933</v>
      </c>
      <c r="E143" s="522">
        <f>IF(+J96&lt;F142,J96,D143)</f>
        <v>1581088.092417933</v>
      </c>
      <c r="F143" s="523">
        <f t="shared" si="37"/>
        <v>0</v>
      </c>
      <c r="G143" s="523">
        <f t="shared" si="38"/>
        <v>790544.04620896652</v>
      </c>
      <c r="H143" s="526">
        <f t="shared" si="35"/>
        <v>1678613.6031190038</v>
      </c>
      <c r="I143" s="577">
        <f t="shared" si="36"/>
        <v>1678613.6031190038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 ht="12.5">
      <c r="B144" s="195" t="str">
        <f t="shared" si="23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7"/>
        <v>0</v>
      </c>
      <c r="G144" s="523">
        <f t="shared" si="38"/>
        <v>0</v>
      </c>
      <c r="H144" s="526">
        <f t="shared" si="35"/>
        <v>0</v>
      </c>
      <c r="I144" s="577">
        <f t="shared" si="36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 ht="12.5">
      <c r="B145" s="195" t="str">
        <f t="shared" si="23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7"/>
        <v>0</v>
      </c>
      <c r="G145" s="523">
        <f t="shared" si="38"/>
        <v>0</v>
      </c>
      <c r="H145" s="526">
        <f t="shared" si="35"/>
        <v>0</v>
      </c>
      <c r="I145" s="577">
        <f t="shared" si="36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 ht="12.5">
      <c r="B146" s="195" t="str">
        <f t="shared" si="23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7"/>
        <v>0</v>
      </c>
      <c r="G146" s="523">
        <f t="shared" si="38"/>
        <v>0</v>
      </c>
      <c r="H146" s="526">
        <f t="shared" si="35"/>
        <v>0</v>
      </c>
      <c r="I146" s="577">
        <f t="shared" si="36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 ht="12.5">
      <c r="B147" s="195" t="str">
        <f t="shared" si="23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7"/>
        <v>0</v>
      </c>
      <c r="G147" s="523">
        <f t="shared" si="38"/>
        <v>0</v>
      </c>
      <c r="H147" s="526">
        <f t="shared" si="35"/>
        <v>0</v>
      </c>
      <c r="I147" s="577">
        <f t="shared" si="36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 ht="12.5">
      <c r="B148" s="195" t="str">
        <f t="shared" si="23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7"/>
        <v>0</v>
      </c>
      <c r="G148" s="523">
        <f t="shared" si="38"/>
        <v>0</v>
      </c>
      <c r="H148" s="526">
        <f t="shared" si="35"/>
        <v>0</v>
      </c>
      <c r="I148" s="577">
        <f t="shared" si="36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 ht="12.5">
      <c r="B149" s="195" t="str">
        <f t="shared" si="23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7"/>
        <v>0</v>
      </c>
      <c r="G149" s="523">
        <f t="shared" si="38"/>
        <v>0</v>
      </c>
      <c r="H149" s="526">
        <f t="shared" si="35"/>
        <v>0</v>
      </c>
      <c r="I149" s="577">
        <f t="shared" si="36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 ht="12.5">
      <c r="B150" s="195" t="str">
        <f t="shared" si="23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7"/>
        <v>0</v>
      </c>
      <c r="G150" s="523">
        <f t="shared" si="38"/>
        <v>0</v>
      </c>
      <c r="H150" s="526">
        <f t="shared" si="35"/>
        <v>0</v>
      </c>
      <c r="I150" s="577">
        <f t="shared" si="36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 ht="12.5">
      <c r="B151" s="195" t="str">
        <f t="shared" si="23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7"/>
        <v>0</v>
      </c>
      <c r="G151" s="523">
        <f t="shared" si="38"/>
        <v>0</v>
      </c>
      <c r="H151" s="526">
        <f t="shared" si="35"/>
        <v>0</v>
      </c>
      <c r="I151" s="577">
        <f t="shared" si="36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 ht="12.5">
      <c r="B152" s="195" t="str">
        <f t="shared" si="23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7"/>
        <v>0</v>
      </c>
      <c r="G152" s="523">
        <f t="shared" si="38"/>
        <v>0</v>
      </c>
      <c r="H152" s="526">
        <f t="shared" si="35"/>
        <v>0</v>
      </c>
      <c r="I152" s="577">
        <f t="shared" si="36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 ht="12.5">
      <c r="B153" s="195" t="str">
        <f t="shared" si="23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7"/>
        <v>0</v>
      </c>
      <c r="G153" s="523">
        <f t="shared" si="38"/>
        <v>0</v>
      </c>
      <c r="H153" s="526">
        <f t="shared" si="35"/>
        <v>0</v>
      </c>
      <c r="I153" s="577">
        <f t="shared" si="36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" thickBot="1">
      <c r="B154" s="195" t="str">
        <f t="shared" si="23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7"/>
        <v>0</v>
      </c>
      <c r="G154" s="528">
        <f t="shared" si="38"/>
        <v>0</v>
      </c>
      <c r="H154" s="530">
        <f t="shared" si="35"/>
        <v>0</v>
      </c>
      <c r="I154" s="579">
        <f t="shared" si="36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 ht="12.5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358346545.860385</v>
      </c>
      <c r="I155" s="375">
        <f>SUM(I99:I154)</f>
        <v>358346545.860385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topLeftCell="A68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7516854.5692845583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7516854.5692845583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384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58649880.669999994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1396425.7302380952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631">
        <v>49147389.298177078</v>
      </c>
      <c r="E24" s="630">
        <v>1396425.7302380952</v>
      </c>
      <c r="F24" s="631">
        <v>47750963.567938983</v>
      </c>
      <c r="G24" s="630">
        <v>7516854.5692845583</v>
      </c>
      <c r="H24" s="639">
        <v>7516854.5692845583</v>
      </c>
      <c r="I24" s="511">
        <f t="shared" si="0"/>
        <v>0</v>
      </c>
      <c r="J24" s="511"/>
      <c r="K24" s="655">
        <f t="shared" ref="K24" si="14">+G24</f>
        <v>7516854.5692845583</v>
      </c>
      <c r="L24" s="514">
        <f t="shared" ref="L24" si="15">IF(K24&lt;&gt;0,+G24-K24,0)</f>
        <v>0</v>
      </c>
      <c r="M24" s="655">
        <f t="shared" ref="M24" si="16">+H24</f>
        <v>7516854.5692845583</v>
      </c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47750963.567938983</v>
      </c>
      <c r="E25" s="522">
        <f>IF(+I14&lt;F24,I14,D25)</f>
        <v>1396425.7302380952</v>
      </c>
      <c r="F25" s="523">
        <f t="shared" ref="F25:F72" si="17">+D25-E25</f>
        <v>46354537.837700889</v>
      </c>
      <c r="G25" s="524">
        <f t="shared" ref="G25:G48" si="18">+I$12*((D25+F25)/2)+E25</f>
        <v>6687229.7888809396</v>
      </c>
      <c r="H25" s="491">
        <f t="shared" ref="H25:H48" si="19">+I$13*((D25+F25)/2)+E25</f>
        <v>6687229.7888809396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46354537.837700889</v>
      </c>
      <c r="E26" s="522">
        <f>IF(+I14&lt;F25,I14,D26)</f>
        <v>1396425.7302380952</v>
      </c>
      <c r="F26" s="523">
        <f t="shared" si="17"/>
        <v>44958112.107462794</v>
      </c>
      <c r="G26" s="524">
        <f t="shared" si="18"/>
        <v>6530209.9587800344</v>
      </c>
      <c r="H26" s="491">
        <f t="shared" si="19"/>
        <v>6530209.9587800344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44958112.107462794</v>
      </c>
      <c r="E27" s="522">
        <f>IF(+I14&lt;F26,I14,D27)</f>
        <v>1396425.7302380952</v>
      </c>
      <c r="F27" s="523">
        <f t="shared" si="17"/>
        <v>43561686.377224699</v>
      </c>
      <c r="G27" s="524">
        <f t="shared" si="18"/>
        <v>6373190.1286791302</v>
      </c>
      <c r="H27" s="491">
        <f t="shared" si="19"/>
        <v>6373190.1286791302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43561686.377224699</v>
      </c>
      <c r="E28" s="522">
        <f>IF(+I14&lt;F27,I14,D28)</f>
        <v>1396425.7302380952</v>
      </c>
      <c r="F28" s="523">
        <f t="shared" si="17"/>
        <v>42165260.646986604</v>
      </c>
      <c r="G28" s="524">
        <f t="shared" si="18"/>
        <v>6216170.2985782251</v>
      </c>
      <c r="H28" s="491">
        <f t="shared" si="19"/>
        <v>6216170.2985782251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42165260.646986604</v>
      </c>
      <c r="E29" s="522">
        <f>IF(+I14&lt;F28,I14,D29)</f>
        <v>1396425.7302380952</v>
      </c>
      <c r="F29" s="523">
        <f t="shared" si="17"/>
        <v>40768834.916748509</v>
      </c>
      <c r="G29" s="524">
        <f t="shared" si="18"/>
        <v>6059150.4684773209</v>
      </c>
      <c r="H29" s="491">
        <f t="shared" si="19"/>
        <v>6059150.4684773209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40768834.916748509</v>
      </c>
      <c r="E30" s="522">
        <f>IF(+I14&lt;F29,I14,D30)</f>
        <v>1396425.7302380952</v>
      </c>
      <c r="F30" s="523">
        <f t="shared" si="17"/>
        <v>39372409.186510414</v>
      </c>
      <c r="G30" s="524">
        <f t="shared" si="18"/>
        <v>5902130.6383764157</v>
      </c>
      <c r="H30" s="491">
        <f t="shared" si="19"/>
        <v>5902130.6383764157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39372409.186510414</v>
      </c>
      <c r="E31" s="522">
        <f>IF(+I14&lt;F30,I14,D31)</f>
        <v>1396425.7302380952</v>
      </c>
      <c r="F31" s="523">
        <f t="shared" si="17"/>
        <v>37975983.456272319</v>
      </c>
      <c r="G31" s="524">
        <f t="shared" si="18"/>
        <v>5745110.8082755115</v>
      </c>
      <c r="H31" s="491">
        <f t="shared" si="19"/>
        <v>5745110.8082755115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37975983.456272319</v>
      </c>
      <c r="E32" s="522">
        <f>IF(+I14&lt;F31,I14,D32)</f>
        <v>1396425.7302380952</v>
      </c>
      <c r="F32" s="523">
        <f t="shared" si="17"/>
        <v>36579557.726034224</v>
      </c>
      <c r="G32" s="524">
        <f t="shared" si="18"/>
        <v>5588090.9781746063</v>
      </c>
      <c r="H32" s="491">
        <f t="shared" si="19"/>
        <v>5588090.9781746063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36579557.726034224</v>
      </c>
      <c r="E33" s="522">
        <f>IF(+I14&lt;F32,I14,D33)</f>
        <v>1396425.7302380952</v>
      </c>
      <c r="F33" s="523">
        <f t="shared" si="17"/>
        <v>35183131.995796129</v>
      </c>
      <c r="G33" s="524">
        <f t="shared" si="18"/>
        <v>5431071.1480737021</v>
      </c>
      <c r="H33" s="491">
        <f t="shared" si="19"/>
        <v>5431071.1480737021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35183131.995796129</v>
      </c>
      <c r="E34" s="522">
        <f>IF(+I14&lt;F33,I14,D34)</f>
        <v>1396425.7302380952</v>
      </c>
      <c r="F34" s="523">
        <f t="shared" si="17"/>
        <v>33786706.265558034</v>
      </c>
      <c r="G34" s="524">
        <f t="shared" si="18"/>
        <v>5274051.317972797</v>
      </c>
      <c r="H34" s="491">
        <f t="shared" si="19"/>
        <v>5274051.317972797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33786706.265558034</v>
      </c>
      <c r="E35" s="522">
        <f>IF(+I14&lt;F34,I14,D35)</f>
        <v>1396425.7302380952</v>
      </c>
      <c r="F35" s="523">
        <f t="shared" si="17"/>
        <v>32390280.535319939</v>
      </c>
      <c r="G35" s="524">
        <f t="shared" si="18"/>
        <v>5117031.4878718928</v>
      </c>
      <c r="H35" s="491">
        <f t="shared" si="19"/>
        <v>5117031.4878718928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32390280.535319939</v>
      </c>
      <c r="E36" s="522">
        <f>IF(+I14&lt;F35,I14,D36)</f>
        <v>1396425.7302380952</v>
      </c>
      <c r="F36" s="523">
        <f t="shared" si="17"/>
        <v>30993854.805081844</v>
      </c>
      <c r="G36" s="524">
        <f t="shared" si="18"/>
        <v>4960011.6577709876</v>
      </c>
      <c r="H36" s="491">
        <f t="shared" si="19"/>
        <v>4960011.6577709876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30993854.805081844</v>
      </c>
      <c r="E37" s="522">
        <f>IF(+I14&lt;F36,I14,D37)</f>
        <v>1396425.7302380952</v>
      </c>
      <c r="F37" s="523">
        <f t="shared" si="17"/>
        <v>29597429.074843749</v>
      </c>
      <c r="G37" s="524">
        <f t="shared" si="18"/>
        <v>4802991.8276700834</v>
      </c>
      <c r="H37" s="491">
        <f t="shared" si="19"/>
        <v>4802991.8276700834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29597429.074843749</v>
      </c>
      <c r="E38" s="522">
        <f>IF(+I14&lt;F37,I14,D38)</f>
        <v>1396425.7302380952</v>
      </c>
      <c r="F38" s="523">
        <f t="shared" si="17"/>
        <v>28201003.344605654</v>
      </c>
      <c r="G38" s="524">
        <f t="shared" si="18"/>
        <v>4645971.9975691782</v>
      </c>
      <c r="H38" s="491">
        <f t="shared" si="19"/>
        <v>4645971.9975691782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28201003.344605654</v>
      </c>
      <c r="E39" s="522">
        <f>IF(+I14&lt;F38,I14,D39)</f>
        <v>1396425.7302380952</v>
      </c>
      <c r="F39" s="523">
        <f t="shared" si="17"/>
        <v>26804577.61436756</v>
      </c>
      <c r="G39" s="524">
        <f t="shared" si="18"/>
        <v>4488952.167468274</v>
      </c>
      <c r="H39" s="491">
        <f t="shared" si="19"/>
        <v>4488952.167468274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26804577.61436756</v>
      </c>
      <c r="E40" s="522">
        <f>IF(+I14&lt;F39,I14,D40)</f>
        <v>1396425.7302380952</v>
      </c>
      <c r="F40" s="523">
        <f t="shared" si="17"/>
        <v>25408151.884129465</v>
      </c>
      <c r="G40" s="524">
        <f t="shared" si="18"/>
        <v>4331932.3373673689</v>
      </c>
      <c r="H40" s="491">
        <f t="shared" si="19"/>
        <v>4331932.3373673689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25408151.884129465</v>
      </c>
      <c r="E41" s="522">
        <f>IF(+I14&lt;F40,I14,D41)</f>
        <v>1396425.7302380952</v>
      </c>
      <c r="F41" s="523">
        <f t="shared" si="17"/>
        <v>24011726.15389137</v>
      </c>
      <c r="G41" s="524">
        <f t="shared" si="18"/>
        <v>4174912.5072664646</v>
      </c>
      <c r="H41" s="491">
        <f t="shared" si="19"/>
        <v>4174912.5072664646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24011726.15389137</v>
      </c>
      <c r="E42" s="522">
        <f>IF(+I14&lt;F41,I14,D42)</f>
        <v>1396425.7302380952</v>
      </c>
      <c r="F42" s="523">
        <f t="shared" si="17"/>
        <v>22615300.423653275</v>
      </c>
      <c r="G42" s="524">
        <f t="shared" si="18"/>
        <v>4017892.6771655595</v>
      </c>
      <c r="H42" s="491">
        <f t="shared" si="19"/>
        <v>4017892.6771655595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22615300.423653275</v>
      </c>
      <c r="E43" s="522">
        <f>IF(+I14&lt;F42,I14,D43)</f>
        <v>1396425.7302380952</v>
      </c>
      <c r="F43" s="523">
        <f t="shared" si="17"/>
        <v>21218874.69341518</v>
      </c>
      <c r="G43" s="524">
        <f t="shared" si="18"/>
        <v>3860872.8470646553</v>
      </c>
      <c r="H43" s="491">
        <f t="shared" si="19"/>
        <v>3860872.8470646553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21218874.69341518</v>
      </c>
      <c r="E44" s="522">
        <f>IF(+I14&lt;F43,I14,D44)</f>
        <v>1396425.7302380952</v>
      </c>
      <c r="F44" s="523">
        <f t="shared" si="17"/>
        <v>19822448.963177085</v>
      </c>
      <c r="G44" s="524">
        <f t="shared" si="18"/>
        <v>3703853.0169637501</v>
      </c>
      <c r="H44" s="491">
        <f t="shared" si="19"/>
        <v>3703853.0169637501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19822448.963177085</v>
      </c>
      <c r="E45" s="522">
        <f>IF(+I14&lt;F44,I14,D45)</f>
        <v>1396425.7302380952</v>
      </c>
      <c r="F45" s="523">
        <f t="shared" si="17"/>
        <v>18426023.23293899</v>
      </c>
      <c r="G45" s="524">
        <f t="shared" si="18"/>
        <v>3546833.1868628459</v>
      </c>
      <c r="H45" s="491">
        <f t="shared" si="19"/>
        <v>3546833.1868628459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18426023.23293899</v>
      </c>
      <c r="E46" s="522">
        <f>IF(+I14&lt;F45,I14,D46)</f>
        <v>1396425.7302380952</v>
      </c>
      <c r="F46" s="523">
        <f t="shared" si="17"/>
        <v>17029597.502700895</v>
      </c>
      <c r="G46" s="524">
        <f t="shared" si="18"/>
        <v>3389813.3567619408</v>
      </c>
      <c r="H46" s="491">
        <f t="shared" si="19"/>
        <v>3389813.3567619408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17029597.502700895</v>
      </c>
      <c r="E47" s="522">
        <f>IF(+I14&lt;F46,I14,D47)</f>
        <v>1396425.7302380952</v>
      </c>
      <c r="F47" s="523">
        <f t="shared" si="17"/>
        <v>15633171.7724628</v>
      </c>
      <c r="G47" s="524">
        <f t="shared" si="18"/>
        <v>3232793.5266610365</v>
      </c>
      <c r="H47" s="491">
        <f t="shared" si="19"/>
        <v>3232793.5266610365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15633171.7724628</v>
      </c>
      <c r="E48" s="522">
        <f>IF(+I14&lt;F47,I14,D48)</f>
        <v>1396425.7302380952</v>
      </c>
      <c r="F48" s="523">
        <f t="shared" si="17"/>
        <v>14236746.042224705</v>
      </c>
      <c r="G48" s="524">
        <f t="shared" si="18"/>
        <v>3075773.6965601314</v>
      </c>
      <c r="H48" s="491">
        <f t="shared" si="19"/>
        <v>3075773.6965601314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14236746.042224705</v>
      </c>
      <c r="E49" s="522">
        <f>IF(+I14&lt;F48,I14,D49)</f>
        <v>1396425.7302380952</v>
      </c>
      <c r="F49" s="523">
        <f t="shared" si="17"/>
        <v>12840320.31198661</v>
      </c>
      <c r="G49" s="524">
        <f t="shared" ref="G49:G72" si="20">+I$12*((D49+F49)/2)+E49</f>
        <v>2918753.8664592272</v>
      </c>
      <c r="H49" s="491">
        <f t="shared" ref="H49:H72" si="21">+I$13*((D49+F49)/2)+E49</f>
        <v>2918753.8664592272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12840320.31198661</v>
      </c>
      <c r="E50" s="522">
        <f>IF(+I14&lt;F49,I14,D50)</f>
        <v>1396425.7302380952</v>
      </c>
      <c r="F50" s="523">
        <f t="shared" si="17"/>
        <v>11443894.581748515</v>
      </c>
      <c r="G50" s="524">
        <f t="shared" si="20"/>
        <v>2761734.036358322</v>
      </c>
      <c r="H50" s="491">
        <f t="shared" si="21"/>
        <v>2761734.036358322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11443894.581748515</v>
      </c>
      <c r="E51" s="522">
        <f>IF(+I14&lt;F50,I14,D51)</f>
        <v>1396425.7302380952</v>
      </c>
      <c r="F51" s="523">
        <f t="shared" si="17"/>
        <v>10047468.85151042</v>
      </c>
      <c r="G51" s="524">
        <f t="shared" si="20"/>
        <v>2604714.2062574178</v>
      </c>
      <c r="H51" s="491">
        <f t="shared" si="21"/>
        <v>2604714.2062574178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10047468.85151042</v>
      </c>
      <c r="E52" s="522">
        <f>IF(+I14&lt;F51,I14,D52)</f>
        <v>1396425.7302380952</v>
      </c>
      <c r="F52" s="523">
        <f t="shared" si="17"/>
        <v>8651043.1212723255</v>
      </c>
      <c r="G52" s="524">
        <f t="shared" si="20"/>
        <v>2447694.3761565126</v>
      </c>
      <c r="H52" s="491">
        <f t="shared" si="21"/>
        <v>2447694.3761565126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8651043.1212723255</v>
      </c>
      <c r="E53" s="522">
        <f>IF(+I14&lt;F52,I14,D53)</f>
        <v>1396425.7302380952</v>
      </c>
      <c r="F53" s="523">
        <f t="shared" si="17"/>
        <v>7254617.3910342306</v>
      </c>
      <c r="G53" s="524">
        <f t="shared" si="20"/>
        <v>2290674.546055608</v>
      </c>
      <c r="H53" s="491">
        <f t="shared" si="21"/>
        <v>2290674.546055608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7254617.3910342306</v>
      </c>
      <c r="E54" s="522">
        <f>IF(+I14&lt;F53,I14,D54)</f>
        <v>1396425.7302380952</v>
      </c>
      <c r="F54" s="523">
        <f t="shared" si="17"/>
        <v>5858191.6607961357</v>
      </c>
      <c r="G54" s="524">
        <f t="shared" si="20"/>
        <v>2133654.7159547033</v>
      </c>
      <c r="H54" s="491">
        <f t="shared" si="21"/>
        <v>2133654.7159547033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5858191.6607961357</v>
      </c>
      <c r="E55" s="522">
        <f>IF(+I14&lt;F54,I14,D55)</f>
        <v>1396425.7302380952</v>
      </c>
      <c r="F55" s="523">
        <f t="shared" si="17"/>
        <v>4461765.9305580407</v>
      </c>
      <c r="G55" s="524">
        <f t="shared" si="20"/>
        <v>1976634.8858537986</v>
      </c>
      <c r="H55" s="491">
        <f t="shared" si="21"/>
        <v>1976634.8858537986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4461765.9305580407</v>
      </c>
      <c r="E56" s="522">
        <f>IF(+I14&lt;F55,I14,D56)</f>
        <v>1396425.7302380952</v>
      </c>
      <c r="F56" s="523">
        <f t="shared" si="17"/>
        <v>3065340.2003199458</v>
      </c>
      <c r="G56" s="524">
        <f t="shared" si="20"/>
        <v>1819615.0557528939</v>
      </c>
      <c r="H56" s="491">
        <f t="shared" si="21"/>
        <v>1819615.0557528939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3065340.2003199458</v>
      </c>
      <c r="E57" s="522">
        <f>IF(+I14&lt;F56,I14,D57)</f>
        <v>1396425.7302380952</v>
      </c>
      <c r="F57" s="523">
        <f t="shared" si="17"/>
        <v>1668914.4700818507</v>
      </c>
      <c r="G57" s="524">
        <f t="shared" si="20"/>
        <v>1662595.2256519892</v>
      </c>
      <c r="H57" s="491">
        <f t="shared" si="21"/>
        <v>1662595.2256519892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1668914.4700818507</v>
      </c>
      <c r="E58" s="522">
        <f>IF(+I14&lt;F57,I14,D58)</f>
        <v>1396425.7302380952</v>
      </c>
      <c r="F58" s="523">
        <f t="shared" si="17"/>
        <v>272488.73984375549</v>
      </c>
      <c r="G58" s="524">
        <f t="shared" si="20"/>
        <v>1505575.3955510845</v>
      </c>
      <c r="H58" s="491">
        <f t="shared" si="21"/>
        <v>1505575.3955510845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272488.73984375549</v>
      </c>
      <c r="E59" s="522">
        <f>IF(+I14&lt;F58,I14,D59)</f>
        <v>272488.73984375549</v>
      </c>
      <c r="F59" s="523">
        <f t="shared" si="17"/>
        <v>0</v>
      </c>
      <c r="G59" s="524">
        <f t="shared" si="20"/>
        <v>287808.61497502401</v>
      </c>
      <c r="H59" s="491">
        <f t="shared" si="21"/>
        <v>287808.61497502401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0"/>
        <v>0</v>
      </c>
      <c r="H60" s="491">
        <f t="shared" si="2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0"/>
        <v>0</v>
      </c>
      <c r="H61" s="491">
        <f t="shared" si="2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0"/>
        <v>0</v>
      </c>
      <c r="H62" s="491">
        <f t="shared" si="2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0"/>
        <v>0</v>
      </c>
      <c r="H63" s="491">
        <f t="shared" si="2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0"/>
        <v>0</v>
      </c>
      <c r="H64" s="491">
        <f t="shared" si="2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0"/>
        <v>0</v>
      </c>
      <c r="H65" s="491">
        <f t="shared" si="2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0"/>
        <v>0</v>
      </c>
      <c r="H66" s="491">
        <f t="shared" si="2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0"/>
        <v>0</v>
      </c>
      <c r="H67" s="491">
        <f t="shared" si="2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0"/>
        <v>0</v>
      </c>
      <c r="H68" s="491">
        <f t="shared" si="2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0"/>
        <v>0</v>
      </c>
      <c r="H69" s="491">
        <f t="shared" si="2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0"/>
        <v>0</v>
      </c>
      <c r="H70" s="491">
        <f t="shared" si="2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0"/>
        <v>0</v>
      </c>
      <c r="H71" s="491">
        <f t="shared" si="2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0"/>
        <v>0</v>
      </c>
      <c r="H72" s="471">
        <f t="shared" si="2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58649880.670000002</v>
      </c>
      <c r="F73" s="375"/>
      <c r="G73" s="375">
        <f>SUM(G17:G72)</f>
        <v>197653545.75299796</v>
      </c>
      <c r="H73" s="375">
        <f>SUM(H17:H72)</f>
        <v>197653545.75299796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7516854.5692845583</v>
      </c>
      <c r="N87" s="546">
        <f>IF(J92&lt;D11,0,VLOOKUP(J92,C17:O72,11))</f>
        <v>7516854.5692845583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7339980.080494266</v>
      </c>
      <c r="N88" s="550">
        <f>IF(J92&lt;D11,0,VLOOKUP(J92,C99:P154,7))</f>
        <v>7339980.080494266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-176874.48879029229</v>
      </c>
      <c r="N89" s="555">
        <f>+N88-N87</f>
        <v>-176874.48879029229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58649880.669999994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487">
        <f>D11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1332951.8334090908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22">+I99-H99</f>
        <v>0</v>
      </c>
      <c r="K99" s="514"/>
      <c r="L99" s="512">
        <f t="shared" ref="L99:L104" si="23">+H99</f>
        <v>4492330.3044337472</v>
      </c>
      <c r="M99" s="513">
        <f t="shared" ref="M99:M130" si="24">IF(L99&lt;&gt;0,+H99-L99,0)</f>
        <v>0</v>
      </c>
      <c r="N99" s="512">
        <f t="shared" ref="N99:N104" si="25">+I99</f>
        <v>4492330.3044337472</v>
      </c>
      <c r="O99" s="513">
        <f t="shared" ref="O99:O130" si="26">IF(N99&lt;&gt;0,+I99-N99,0)</f>
        <v>0</v>
      </c>
      <c r="P99" s="513">
        <f t="shared" ref="P99:P130" si="27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22"/>
        <v>0</v>
      </c>
      <c r="K100" s="514"/>
      <c r="L100" s="655">
        <f t="shared" si="23"/>
        <v>7416711.841213882</v>
      </c>
      <c r="M100" s="514">
        <f t="shared" si="24"/>
        <v>0</v>
      </c>
      <c r="N100" s="655">
        <f t="shared" si="25"/>
        <v>7416711.841213882</v>
      </c>
      <c r="O100" s="514">
        <f t="shared" si="26"/>
        <v>0</v>
      </c>
      <c r="P100" s="514">
        <f t="shared" si="27"/>
        <v>0</v>
      </c>
    </row>
    <row r="101" spans="1:16" ht="12.5">
      <c r="B101" s="195" t="str">
        <f t="shared" ref="B101:B154" si="28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22"/>
        <v>0</v>
      </c>
      <c r="K101" s="514"/>
      <c r="L101" s="655">
        <f t="shared" si="23"/>
        <v>7318493.0853602551</v>
      </c>
      <c r="M101" s="514">
        <f t="shared" ref="M101" si="29">IF(L101&lt;&gt;0,+H101-L101,0)</f>
        <v>0</v>
      </c>
      <c r="N101" s="655">
        <f t="shared" si="25"/>
        <v>7318493.0853602551</v>
      </c>
      <c r="O101" s="514">
        <f t="shared" si="26"/>
        <v>0</v>
      </c>
      <c r="P101" s="514">
        <f t="shared" si="27"/>
        <v>0</v>
      </c>
    </row>
    <row r="102" spans="1:16" ht="12.5">
      <c r="B102" s="195" t="str">
        <f t="shared" si="28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22"/>
        <v>0</v>
      </c>
      <c r="K102" s="514"/>
      <c r="L102" s="655">
        <f t="shared" si="23"/>
        <v>7172495.0547354436</v>
      </c>
      <c r="M102" s="514">
        <f t="shared" ref="M102" si="30">IF(L102&lt;&gt;0,+H102-L102,0)</f>
        <v>0</v>
      </c>
      <c r="N102" s="655">
        <f t="shared" si="25"/>
        <v>7172495.0547354436</v>
      </c>
      <c r="O102" s="514">
        <f t="shared" si="26"/>
        <v>0</v>
      </c>
      <c r="P102" s="514">
        <f t="shared" si="27"/>
        <v>0</v>
      </c>
    </row>
    <row r="103" spans="1:16" ht="12.5">
      <c r="B103" s="195" t="str">
        <f t="shared" si="28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22"/>
        <v>0</v>
      </c>
      <c r="K103" s="514"/>
      <c r="L103" s="655">
        <f t="shared" si="23"/>
        <v>7085436.6426010244</v>
      </c>
      <c r="M103" s="514">
        <f t="shared" ref="M103" si="31">IF(L103&lt;&gt;0,+H103-L103,0)</f>
        <v>0</v>
      </c>
      <c r="N103" s="655">
        <f t="shared" si="25"/>
        <v>7085436.6426010244</v>
      </c>
      <c r="O103" s="514">
        <f t="shared" si="26"/>
        <v>0</v>
      </c>
      <c r="P103" s="514">
        <f t="shared" si="27"/>
        <v>0</v>
      </c>
    </row>
    <row r="104" spans="1:16" ht="12.5">
      <c r="B104" s="195" t="str">
        <f t="shared" si="28"/>
        <v/>
      </c>
      <c r="C104" s="507">
        <f>IF(D93="","-",+C103+1)</f>
        <v>2021</v>
      </c>
      <c r="D104" s="629">
        <v>52186496.843853816</v>
      </c>
      <c r="E104" s="630">
        <v>1430484.9024390243</v>
      </c>
      <c r="F104" s="631">
        <v>50756011.941414788</v>
      </c>
      <c r="G104" s="631">
        <v>51471254.392634302</v>
      </c>
      <c r="H104" s="633">
        <v>7273204.5252049714</v>
      </c>
      <c r="I104" s="634">
        <v>7273204.5252049714</v>
      </c>
      <c r="J104" s="514">
        <f t="shared" si="22"/>
        <v>0</v>
      </c>
      <c r="K104" s="514"/>
      <c r="L104" s="655">
        <f t="shared" si="23"/>
        <v>7273204.5252049714</v>
      </c>
      <c r="M104" s="514">
        <f t="shared" ref="M104" si="32">IF(L104&lt;&gt;0,+H104-L104,0)</f>
        <v>0</v>
      </c>
      <c r="N104" s="655">
        <f t="shared" si="25"/>
        <v>7273204.5252049714</v>
      </c>
      <c r="O104" s="514">
        <f t="shared" si="26"/>
        <v>0</v>
      </c>
      <c r="P104" s="514">
        <f t="shared" si="27"/>
        <v>0</v>
      </c>
    </row>
    <row r="105" spans="1:16" ht="12.5">
      <c r="B105" s="195" t="str">
        <f t="shared" si="28"/>
        <v/>
      </c>
      <c r="C105" s="507">
        <f>IF(D93="","-",+C104+1)</f>
        <v>2022</v>
      </c>
      <c r="D105" s="629">
        <v>50756011.941414788</v>
      </c>
      <c r="E105" s="630">
        <v>1396425.7380952381</v>
      </c>
      <c r="F105" s="631">
        <v>49359586.20331955</v>
      </c>
      <c r="G105" s="631">
        <v>50057799.072367169</v>
      </c>
      <c r="H105" s="633">
        <v>7276106.8445858909</v>
      </c>
      <c r="I105" s="634">
        <v>7276106.8445858909</v>
      </c>
      <c r="J105" s="514">
        <f t="shared" si="22"/>
        <v>0</v>
      </c>
      <c r="K105" s="514"/>
      <c r="L105" s="655">
        <f t="shared" ref="L105" si="33">+H105</f>
        <v>7276106.8445858909</v>
      </c>
      <c r="M105" s="514">
        <f t="shared" ref="M105" si="34">IF(L105&lt;&gt;0,+H105-L105,0)</f>
        <v>0</v>
      </c>
      <c r="N105" s="655">
        <f t="shared" ref="N105" si="35">+I105</f>
        <v>7276106.8445858909</v>
      </c>
      <c r="O105" s="514">
        <f t="shared" ref="O105" si="36">IF(N105&lt;&gt;0,+I105-N105,0)</f>
        <v>0</v>
      </c>
      <c r="P105" s="514">
        <f t="shared" ref="P105" si="37">+O105-M105</f>
        <v>0</v>
      </c>
    </row>
    <row r="106" spans="1:16" ht="12.5">
      <c r="B106" s="195" t="str">
        <f t="shared" si="28"/>
        <v>IU</v>
      </c>
      <c r="C106" s="507">
        <f>IF(D93="","-",+C105+1)</f>
        <v>2023</v>
      </c>
      <c r="D106" s="374">
        <f>IF(F105+SUM(E$99:E105)=D$92,F105,D$92-SUM(E$99:E105))</f>
        <v>49359585.873319551</v>
      </c>
      <c r="E106" s="522">
        <f>IF(+J96&lt;F105,J96,D106)</f>
        <v>1332951.8334090908</v>
      </c>
      <c r="F106" s="523">
        <f t="shared" ref="F106:F130" si="38">+D106-E106</f>
        <v>48026634.039910458</v>
      </c>
      <c r="G106" s="523">
        <f t="shared" ref="G106:G130" si="39">+(F106+D106)/2</f>
        <v>48693109.956615001</v>
      </c>
      <c r="H106" s="526">
        <f t="shared" ref="H106:H154" si="40">+J$94*G106+E106</f>
        <v>7339980.080494266</v>
      </c>
      <c r="I106" s="577">
        <f t="shared" ref="I106:I154" si="41">+J$95*G106+E106</f>
        <v>7339980.080494266</v>
      </c>
      <c r="J106" s="514">
        <f t="shared" si="22"/>
        <v>0</v>
      </c>
      <c r="K106" s="514"/>
      <c r="L106" s="525"/>
      <c r="M106" s="514">
        <f t="shared" si="24"/>
        <v>0</v>
      </c>
      <c r="N106" s="525"/>
      <c r="O106" s="514">
        <f t="shared" si="26"/>
        <v>0</v>
      </c>
      <c r="P106" s="514">
        <f t="shared" si="27"/>
        <v>0</v>
      </c>
    </row>
    <row r="107" spans="1:16" ht="12.5">
      <c r="B107" s="195" t="str">
        <f t="shared" si="28"/>
        <v/>
      </c>
      <c r="C107" s="507">
        <f>IF(D93="","-",+C106+1)</f>
        <v>2024</v>
      </c>
      <c r="D107" s="374">
        <f>IF(F106+SUM(E$99:E106)=D$92,F106,D$92-SUM(E$99:E106))</f>
        <v>48026634.039910458</v>
      </c>
      <c r="E107" s="522">
        <f>IF(+J96&lt;F106,J96,D107)</f>
        <v>1332951.8334090908</v>
      </c>
      <c r="F107" s="523">
        <f t="shared" si="38"/>
        <v>46693682.206501365</v>
      </c>
      <c r="G107" s="523">
        <f t="shared" si="39"/>
        <v>47360158.123205915</v>
      </c>
      <c r="H107" s="526">
        <f t="shared" si="40"/>
        <v>7175540.4026337527</v>
      </c>
      <c r="I107" s="577">
        <f t="shared" si="41"/>
        <v>7175540.4026337527</v>
      </c>
      <c r="J107" s="514">
        <f t="shared" si="22"/>
        <v>0</v>
      </c>
      <c r="K107" s="514"/>
      <c r="L107" s="525"/>
      <c r="M107" s="514">
        <f t="shared" si="24"/>
        <v>0</v>
      </c>
      <c r="N107" s="525"/>
      <c r="O107" s="514">
        <f t="shared" si="26"/>
        <v>0</v>
      </c>
      <c r="P107" s="514">
        <f t="shared" si="27"/>
        <v>0</v>
      </c>
    </row>
    <row r="108" spans="1:16" ht="12.5">
      <c r="B108" s="195" t="str">
        <f t="shared" si="28"/>
        <v/>
      </c>
      <c r="C108" s="507">
        <f>IF(D93="","-",+C107+1)</f>
        <v>2025</v>
      </c>
      <c r="D108" s="374">
        <f>IF(F107+SUM(E$99:E107)=D$92,F107,D$92-SUM(E$99:E107))</f>
        <v>46693682.206501365</v>
      </c>
      <c r="E108" s="522">
        <f>IF(+J96&lt;F107,J96,D108)</f>
        <v>1332951.8334090908</v>
      </c>
      <c r="F108" s="523">
        <f t="shared" si="38"/>
        <v>45360730.373092271</v>
      </c>
      <c r="G108" s="523">
        <f t="shared" si="39"/>
        <v>46027206.289796814</v>
      </c>
      <c r="H108" s="526">
        <f t="shared" si="40"/>
        <v>7011100.7247732366</v>
      </c>
      <c r="I108" s="577">
        <f t="shared" si="41"/>
        <v>7011100.7247732366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</row>
    <row r="109" spans="1:16" ht="12.5">
      <c r="B109" s="195" t="str">
        <f t="shared" si="28"/>
        <v/>
      </c>
      <c r="C109" s="507">
        <f>IF(D93="","-",+C108+1)</f>
        <v>2026</v>
      </c>
      <c r="D109" s="374">
        <f>IF(F108+SUM(E$99:E108)=D$92,F108,D$92-SUM(E$99:E108))</f>
        <v>45360730.373092271</v>
      </c>
      <c r="E109" s="522">
        <f>IF(+J96&lt;F108,J96,D109)</f>
        <v>1332951.8334090908</v>
      </c>
      <c r="F109" s="523">
        <f t="shared" si="38"/>
        <v>44027778.539683178</v>
      </c>
      <c r="G109" s="523">
        <f t="shared" si="39"/>
        <v>44694254.456387728</v>
      </c>
      <c r="H109" s="526">
        <f t="shared" si="40"/>
        <v>6846661.0469127223</v>
      </c>
      <c r="I109" s="577">
        <f t="shared" si="41"/>
        <v>6846661.0469127223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</row>
    <row r="110" spans="1:16" ht="12.5">
      <c r="B110" s="195" t="str">
        <f t="shared" si="28"/>
        <v/>
      </c>
      <c r="C110" s="507">
        <f>IF(D93="","-",+C109+1)</f>
        <v>2027</v>
      </c>
      <c r="D110" s="374">
        <f>IF(F109+SUM(E$99:E109)=D$92,F109,D$92-SUM(E$99:E109))</f>
        <v>44027778.539683178</v>
      </c>
      <c r="E110" s="522">
        <f>IF(+J96&lt;F109,J96,D110)</f>
        <v>1332951.8334090908</v>
      </c>
      <c r="F110" s="523">
        <f t="shared" si="38"/>
        <v>42694826.706274085</v>
      </c>
      <c r="G110" s="523">
        <f t="shared" si="39"/>
        <v>43361302.622978628</v>
      </c>
      <c r="H110" s="526">
        <f t="shared" si="40"/>
        <v>6682221.3690522071</v>
      </c>
      <c r="I110" s="577">
        <f t="shared" si="41"/>
        <v>6682221.3690522071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</row>
    <row r="111" spans="1:16" ht="12.5">
      <c r="B111" s="195" t="str">
        <f t="shared" si="28"/>
        <v/>
      </c>
      <c r="C111" s="507">
        <f>IF(D93="","-",+C110+1)</f>
        <v>2028</v>
      </c>
      <c r="D111" s="374">
        <f>IF(F110+SUM(E$99:E110)=D$92,F110,D$92-SUM(E$99:E110))</f>
        <v>42694826.706274085</v>
      </c>
      <c r="E111" s="522">
        <f>IF(+J96&lt;F110,J96,D111)</f>
        <v>1332951.8334090908</v>
      </c>
      <c r="F111" s="523">
        <f t="shared" si="38"/>
        <v>41361874.872864991</v>
      </c>
      <c r="G111" s="523">
        <f t="shared" si="39"/>
        <v>42028350.789569542</v>
      </c>
      <c r="H111" s="526">
        <f t="shared" si="40"/>
        <v>6517781.6911916928</v>
      </c>
      <c r="I111" s="577">
        <f t="shared" si="41"/>
        <v>6517781.6911916928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</row>
    <row r="112" spans="1:16" ht="12.5">
      <c r="B112" s="195" t="str">
        <f t="shared" si="28"/>
        <v/>
      </c>
      <c r="C112" s="507">
        <f>IF(D93="","-",+C111+1)</f>
        <v>2029</v>
      </c>
      <c r="D112" s="374">
        <f>IF(F111+SUM(E$99:E111)=D$92,F111,D$92-SUM(E$99:E111))</f>
        <v>41361874.872864991</v>
      </c>
      <c r="E112" s="522">
        <f>IF(+J96&lt;F111,J96,D112)</f>
        <v>1332951.8334090908</v>
      </c>
      <c r="F112" s="523">
        <f t="shared" si="38"/>
        <v>40028923.039455898</v>
      </c>
      <c r="G112" s="523">
        <f t="shared" si="39"/>
        <v>40695398.956160441</v>
      </c>
      <c r="H112" s="526">
        <f t="shared" si="40"/>
        <v>6353342.0133311776</v>
      </c>
      <c r="I112" s="577">
        <f t="shared" si="41"/>
        <v>6353342.0133311776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</row>
    <row r="113" spans="2:16" ht="12.5">
      <c r="B113" s="195" t="str">
        <f t="shared" si="28"/>
        <v/>
      </c>
      <c r="C113" s="507">
        <f>IF(D93="","-",+C112+1)</f>
        <v>2030</v>
      </c>
      <c r="D113" s="374">
        <f>IF(F112+SUM(E$99:E112)=D$92,F112,D$92-SUM(E$99:E112))</f>
        <v>40028923.039455898</v>
      </c>
      <c r="E113" s="522">
        <f>IF(+J96&lt;F112,J96,D113)</f>
        <v>1332951.8334090908</v>
      </c>
      <c r="F113" s="523">
        <f t="shared" si="38"/>
        <v>38695971.206046805</v>
      </c>
      <c r="G113" s="523">
        <f t="shared" si="39"/>
        <v>39362447.122751355</v>
      </c>
      <c r="H113" s="526">
        <f t="shared" si="40"/>
        <v>6188902.3354706634</v>
      </c>
      <c r="I113" s="577">
        <f t="shared" si="41"/>
        <v>6188902.3354706634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</row>
    <row r="114" spans="2:16" ht="12.5">
      <c r="B114" s="195" t="str">
        <f t="shared" si="28"/>
        <v/>
      </c>
      <c r="C114" s="507">
        <f>IF(D93="","-",+C113+1)</f>
        <v>2031</v>
      </c>
      <c r="D114" s="374">
        <f>IF(F113+SUM(E$99:E113)=D$92,F113,D$92-SUM(E$99:E113))</f>
        <v>38695971.206046805</v>
      </c>
      <c r="E114" s="522">
        <f>IF(+J96&lt;F113,J96,D114)</f>
        <v>1332951.8334090908</v>
      </c>
      <c r="F114" s="523">
        <f t="shared" si="38"/>
        <v>37363019.372637711</v>
      </c>
      <c r="G114" s="523">
        <f t="shared" si="39"/>
        <v>38029495.289342254</v>
      </c>
      <c r="H114" s="526">
        <f t="shared" si="40"/>
        <v>6024462.6576101482</v>
      </c>
      <c r="I114" s="577">
        <f t="shared" si="41"/>
        <v>6024462.6576101482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</row>
    <row r="115" spans="2:16" ht="12.5">
      <c r="B115" s="195" t="str">
        <f t="shared" si="28"/>
        <v/>
      </c>
      <c r="C115" s="507">
        <f>IF(D93="","-",+C114+1)</f>
        <v>2032</v>
      </c>
      <c r="D115" s="374">
        <f>IF(F114+SUM(E$99:E114)=D$92,F114,D$92-SUM(E$99:E114))</f>
        <v>37363019.372637711</v>
      </c>
      <c r="E115" s="522">
        <f>IF(+J96&lt;F114,J96,D115)</f>
        <v>1332951.8334090908</v>
      </c>
      <c r="F115" s="523">
        <f t="shared" si="38"/>
        <v>36030067.539228618</v>
      </c>
      <c r="G115" s="523">
        <f t="shared" si="39"/>
        <v>36696543.455933169</v>
      </c>
      <c r="H115" s="526">
        <f t="shared" si="40"/>
        <v>5860022.9797496339</v>
      </c>
      <c r="I115" s="577">
        <f t="shared" si="41"/>
        <v>5860022.9797496339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</row>
    <row r="116" spans="2:16" ht="12.5">
      <c r="B116" s="195" t="str">
        <f t="shared" si="28"/>
        <v/>
      </c>
      <c r="C116" s="507">
        <f>IF(D93="","-",+C115+1)</f>
        <v>2033</v>
      </c>
      <c r="D116" s="374">
        <f>IF(F115+SUM(E$99:E115)=D$92,F115,D$92-SUM(E$99:E115))</f>
        <v>36030067.539228618</v>
      </c>
      <c r="E116" s="522">
        <f>IF(+J96&lt;F115,J96,D116)</f>
        <v>1332951.8334090908</v>
      </c>
      <c r="F116" s="523">
        <f t="shared" si="38"/>
        <v>34697115.705819525</v>
      </c>
      <c r="G116" s="523">
        <f t="shared" si="39"/>
        <v>35363591.622524068</v>
      </c>
      <c r="H116" s="526">
        <f t="shared" si="40"/>
        <v>5695583.3018891178</v>
      </c>
      <c r="I116" s="577">
        <f t="shared" si="41"/>
        <v>5695583.3018891178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</row>
    <row r="117" spans="2:16" ht="12.5">
      <c r="B117" s="195" t="str">
        <f t="shared" si="28"/>
        <v/>
      </c>
      <c r="C117" s="507">
        <f>IF(D93="","-",+C116+1)</f>
        <v>2034</v>
      </c>
      <c r="D117" s="374">
        <f>IF(F116+SUM(E$99:E116)=D$92,F116,D$92-SUM(E$99:E116))</f>
        <v>34697115.705819525</v>
      </c>
      <c r="E117" s="522">
        <f>IF(+J96&lt;F116,J96,D117)</f>
        <v>1332951.8334090908</v>
      </c>
      <c r="F117" s="523">
        <f t="shared" si="38"/>
        <v>33364163.872410435</v>
      </c>
      <c r="G117" s="523">
        <f t="shared" si="39"/>
        <v>34030639.789114982</v>
      </c>
      <c r="H117" s="526">
        <f t="shared" si="40"/>
        <v>5531143.6240286045</v>
      </c>
      <c r="I117" s="577">
        <f t="shared" si="41"/>
        <v>5531143.6240286045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</row>
    <row r="118" spans="2:16" ht="12.5">
      <c r="B118" s="195" t="str">
        <f t="shared" si="28"/>
        <v/>
      </c>
      <c r="C118" s="507">
        <f>IF(D93="","-",+C117+1)</f>
        <v>2035</v>
      </c>
      <c r="D118" s="374">
        <f>IF(F117+SUM(E$99:E117)=D$92,F117,D$92-SUM(E$99:E117))</f>
        <v>33364163.872410435</v>
      </c>
      <c r="E118" s="522">
        <f>IF(+J96&lt;F117,J96,D118)</f>
        <v>1332951.8334090908</v>
      </c>
      <c r="F118" s="523">
        <f t="shared" si="38"/>
        <v>32031212.039001346</v>
      </c>
      <c r="G118" s="523">
        <f t="shared" si="39"/>
        <v>32697687.955705889</v>
      </c>
      <c r="H118" s="526">
        <f t="shared" si="40"/>
        <v>5366703.9461680893</v>
      </c>
      <c r="I118" s="577">
        <f t="shared" si="41"/>
        <v>5366703.9461680893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</row>
    <row r="119" spans="2:16" ht="12.5">
      <c r="B119" s="195" t="str">
        <f t="shared" si="28"/>
        <v/>
      </c>
      <c r="C119" s="507">
        <f>IF(D93="","-",+C118+1)</f>
        <v>2036</v>
      </c>
      <c r="D119" s="374">
        <f>IF(F118+SUM(E$99:E118)=D$92,F118,D$92-SUM(E$99:E118))</f>
        <v>32031212.039001346</v>
      </c>
      <c r="E119" s="522">
        <f>IF(+J96&lt;F118,J96,D119)</f>
        <v>1332951.8334090908</v>
      </c>
      <c r="F119" s="523">
        <f t="shared" si="38"/>
        <v>30698260.205592256</v>
      </c>
      <c r="G119" s="523">
        <f t="shared" si="39"/>
        <v>31364736.122296803</v>
      </c>
      <c r="H119" s="526">
        <f t="shared" si="40"/>
        <v>5202264.268307576</v>
      </c>
      <c r="I119" s="577">
        <f t="shared" si="41"/>
        <v>5202264.268307576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</row>
    <row r="120" spans="2:16" ht="12.5">
      <c r="B120" s="195" t="str">
        <f t="shared" si="28"/>
        <v/>
      </c>
      <c r="C120" s="507">
        <f>IF(D93="","-",+C119+1)</f>
        <v>2037</v>
      </c>
      <c r="D120" s="374">
        <f>IF(F119+SUM(E$99:E119)=D$92,F119,D$92-SUM(E$99:E119))</f>
        <v>30698260.205592256</v>
      </c>
      <c r="E120" s="522">
        <f>IF(+J96&lt;F119,J96,D120)</f>
        <v>1332951.8334090908</v>
      </c>
      <c r="F120" s="523">
        <f t="shared" si="38"/>
        <v>29365308.372183166</v>
      </c>
      <c r="G120" s="523">
        <f t="shared" si="39"/>
        <v>30031784.288887709</v>
      </c>
      <c r="H120" s="526">
        <f t="shared" si="40"/>
        <v>5037824.5904470608</v>
      </c>
      <c r="I120" s="577">
        <f t="shared" si="41"/>
        <v>5037824.5904470608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</row>
    <row r="121" spans="2:16" ht="12.5">
      <c r="B121" s="195" t="str">
        <f t="shared" si="28"/>
        <v/>
      </c>
      <c r="C121" s="507">
        <f>IF(D93="","-",+C120+1)</f>
        <v>2038</v>
      </c>
      <c r="D121" s="374">
        <f>IF(F120+SUM(E$99:E120)=D$92,F120,D$92-SUM(E$99:E120))</f>
        <v>29365308.372183166</v>
      </c>
      <c r="E121" s="522">
        <f>IF(+J96&lt;F120,J96,D121)</f>
        <v>1332951.8334090908</v>
      </c>
      <c r="F121" s="523">
        <f t="shared" si="38"/>
        <v>28032356.538774077</v>
      </c>
      <c r="G121" s="523">
        <f t="shared" si="39"/>
        <v>28698832.455478624</v>
      </c>
      <c r="H121" s="526">
        <f t="shared" si="40"/>
        <v>4873384.9125865474</v>
      </c>
      <c r="I121" s="577">
        <f t="shared" si="41"/>
        <v>4873384.9125865474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</row>
    <row r="122" spans="2:16" ht="12.5">
      <c r="B122" s="195" t="str">
        <f t="shared" si="28"/>
        <v/>
      </c>
      <c r="C122" s="507">
        <f>IF(D93="","-",+C121+1)</f>
        <v>2039</v>
      </c>
      <c r="D122" s="374">
        <f>IF(F121+SUM(E$99:E121)=D$92,F121,D$92-SUM(E$99:E121))</f>
        <v>28032356.538774077</v>
      </c>
      <c r="E122" s="522">
        <f>IF(+J96&lt;F121,J96,D122)</f>
        <v>1332951.8334090908</v>
      </c>
      <c r="F122" s="523">
        <f t="shared" si="38"/>
        <v>26699404.705364987</v>
      </c>
      <c r="G122" s="523">
        <f t="shared" si="39"/>
        <v>27365880.62206953</v>
      </c>
      <c r="H122" s="526">
        <f t="shared" si="40"/>
        <v>4708945.2347260322</v>
      </c>
      <c r="I122" s="577">
        <f t="shared" si="41"/>
        <v>4708945.2347260322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</row>
    <row r="123" spans="2:16" ht="12.5">
      <c r="B123" s="195" t="str">
        <f t="shared" si="28"/>
        <v/>
      </c>
      <c r="C123" s="507">
        <f>IF(D93="","-",+C122+1)</f>
        <v>2040</v>
      </c>
      <c r="D123" s="374">
        <f>IF(F122+SUM(E$99:E122)=D$92,F122,D$92-SUM(E$99:E122))</f>
        <v>26699404.705364987</v>
      </c>
      <c r="E123" s="522">
        <f>IF(+J96&lt;F122,J96,D123)</f>
        <v>1332951.8334090908</v>
      </c>
      <c r="F123" s="523">
        <f t="shared" si="38"/>
        <v>25366452.871955898</v>
      </c>
      <c r="G123" s="523">
        <f t="shared" si="39"/>
        <v>26032928.788660444</v>
      </c>
      <c r="H123" s="526">
        <f t="shared" si="40"/>
        <v>4544505.556865518</v>
      </c>
      <c r="I123" s="577">
        <f t="shared" si="41"/>
        <v>4544505.556865518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</row>
    <row r="124" spans="2:16" ht="12.5">
      <c r="B124" s="195" t="str">
        <f t="shared" si="28"/>
        <v/>
      </c>
      <c r="C124" s="507">
        <f>IF(D93="","-",+C123+1)</f>
        <v>2041</v>
      </c>
      <c r="D124" s="374">
        <f>IF(F123+SUM(E$99:E123)=D$92,F123,D$92-SUM(E$99:E123))</f>
        <v>25366452.871955898</v>
      </c>
      <c r="E124" s="522">
        <f>IF(+J96&lt;F123,J96,D124)</f>
        <v>1332951.8334090908</v>
      </c>
      <c r="F124" s="523">
        <f t="shared" si="38"/>
        <v>24033501.038546808</v>
      </c>
      <c r="G124" s="523">
        <f t="shared" si="39"/>
        <v>24699976.955251351</v>
      </c>
      <c r="H124" s="526">
        <f t="shared" si="40"/>
        <v>4380065.8790050037</v>
      </c>
      <c r="I124" s="577">
        <f t="shared" si="41"/>
        <v>4380065.8790050037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</row>
    <row r="125" spans="2:16" ht="12.5">
      <c r="B125" s="195" t="str">
        <f t="shared" si="28"/>
        <v/>
      </c>
      <c r="C125" s="507">
        <f>IF(D93="","-",+C124+1)</f>
        <v>2042</v>
      </c>
      <c r="D125" s="374">
        <f>IF(F124+SUM(E$99:E124)=D$92,F124,D$92-SUM(E$99:E124))</f>
        <v>24033501.038546808</v>
      </c>
      <c r="E125" s="522">
        <f>IF(+J96&lt;F124,J96,D125)</f>
        <v>1332951.8334090908</v>
      </c>
      <c r="F125" s="523">
        <f t="shared" si="38"/>
        <v>22700549.205137718</v>
      </c>
      <c r="G125" s="523">
        <f t="shared" si="39"/>
        <v>23367025.121842265</v>
      </c>
      <c r="H125" s="526">
        <f t="shared" si="40"/>
        <v>4215626.2011444895</v>
      </c>
      <c r="I125" s="577">
        <f t="shared" si="41"/>
        <v>4215626.2011444895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</row>
    <row r="126" spans="2:16" ht="12.5">
      <c r="B126" s="195" t="str">
        <f t="shared" si="28"/>
        <v/>
      </c>
      <c r="C126" s="507">
        <f>IF(D93="","-",+C125+1)</f>
        <v>2043</v>
      </c>
      <c r="D126" s="374">
        <f>IF(F125+SUM(E$99:E125)=D$92,F125,D$92-SUM(E$99:E125))</f>
        <v>22700549.205137718</v>
      </c>
      <c r="E126" s="522">
        <f>IF(+J96&lt;F125,J96,D126)</f>
        <v>1332951.8334090908</v>
      </c>
      <c r="F126" s="523">
        <f t="shared" si="38"/>
        <v>21367597.371728629</v>
      </c>
      <c r="G126" s="523">
        <f t="shared" si="39"/>
        <v>22034073.288433172</v>
      </c>
      <c r="H126" s="526">
        <f t="shared" si="40"/>
        <v>4051186.5232839752</v>
      </c>
      <c r="I126" s="577">
        <f t="shared" si="41"/>
        <v>4051186.5232839752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</row>
    <row r="127" spans="2:16" ht="12.5">
      <c r="B127" s="195" t="str">
        <f t="shared" si="28"/>
        <v/>
      </c>
      <c r="C127" s="507">
        <f>IF(D93="","-",+C126+1)</f>
        <v>2044</v>
      </c>
      <c r="D127" s="374">
        <f>IF(F126+SUM(E$99:E126)=D$92,F126,D$92-SUM(E$99:E126))</f>
        <v>21367597.371728629</v>
      </c>
      <c r="E127" s="522">
        <f>IF(+J96&lt;F126,J96,D127)</f>
        <v>1332951.8334090908</v>
      </c>
      <c r="F127" s="523">
        <f t="shared" si="38"/>
        <v>20034645.538319539</v>
      </c>
      <c r="G127" s="523">
        <f t="shared" si="39"/>
        <v>20701121.455024086</v>
      </c>
      <c r="H127" s="526">
        <f t="shared" si="40"/>
        <v>3886746.8454234609</v>
      </c>
      <c r="I127" s="577">
        <f t="shared" si="41"/>
        <v>3886746.8454234609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</row>
    <row r="128" spans="2:16" ht="12.5">
      <c r="B128" s="195" t="str">
        <f t="shared" si="28"/>
        <v/>
      </c>
      <c r="C128" s="507">
        <f>IF(D93="","-",+C127+1)</f>
        <v>2045</v>
      </c>
      <c r="D128" s="374">
        <f>IF(F127+SUM(E$99:E127)=D$92,F127,D$92-SUM(E$99:E127))</f>
        <v>20034645.538319539</v>
      </c>
      <c r="E128" s="522">
        <f>IF(+J96&lt;F127,J96,D128)</f>
        <v>1332951.8334090908</v>
      </c>
      <c r="F128" s="523">
        <f t="shared" si="38"/>
        <v>18701693.70491045</v>
      </c>
      <c r="G128" s="523">
        <f t="shared" si="39"/>
        <v>19368169.621614993</v>
      </c>
      <c r="H128" s="526">
        <f t="shared" si="40"/>
        <v>3722307.1675629457</v>
      </c>
      <c r="I128" s="577">
        <f t="shared" si="41"/>
        <v>3722307.1675629457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</row>
    <row r="129" spans="2:16" ht="12.5">
      <c r="B129" s="195" t="str">
        <f t="shared" si="28"/>
        <v/>
      </c>
      <c r="C129" s="507">
        <f>IF(D93="","-",+C128+1)</f>
        <v>2046</v>
      </c>
      <c r="D129" s="374">
        <f>IF(F128+SUM(E$99:E128)=D$92,F128,D$92-SUM(E$99:E128))</f>
        <v>18701693.70491045</v>
      </c>
      <c r="E129" s="522">
        <f>IF(+J96&lt;F128,J96,D129)</f>
        <v>1332951.8334090908</v>
      </c>
      <c r="F129" s="523">
        <f t="shared" si="38"/>
        <v>17368741.87150136</v>
      </c>
      <c r="G129" s="523">
        <f t="shared" si="39"/>
        <v>18035217.788205907</v>
      </c>
      <c r="H129" s="526">
        <f t="shared" si="40"/>
        <v>3557867.4897024324</v>
      </c>
      <c r="I129" s="577">
        <f t="shared" si="41"/>
        <v>3557867.4897024324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</row>
    <row r="130" spans="2:16" ht="12.5">
      <c r="B130" s="195" t="str">
        <f t="shared" si="28"/>
        <v/>
      </c>
      <c r="C130" s="507">
        <f>IF(D93="","-",+C129+1)</f>
        <v>2047</v>
      </c>
      <c r="D130" s="374">
        <f>IF(F129+SUM(E$99:E129)=D$92,F129,D$92-SUM(E$99:E129))</f>
        <v>17368741.87150136</v>
      </c>
      <c r="E130" s="522">
        <f>IF(+J96&lt;F129,J96,D130)</f>
        <v>1332951.8334090908</v>
      </c>
      <c r="F130" s="523">
        <f t="shared" si="38"/>
        <v>16035790.038092269</v>
      </c>
      <c r="G130" s="523">
        <f t="shared" si="39"/>
        <v>16702265.954796813</v>
      </c>
      <c r="H130" s="526">
        <f t="shared" si="40"/>
        <v>3393427.8118419172</v>
      </c>
      <c r="I130" s="577">
        <f t="shared" si="41"/>
        <v>3393427.8118419172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</row>
    <row r="131" spans="2:16" ht="12.5">
      <c r="B131" s="195" t="str">
        <f t="shared" si="28"/>
        <v/>
      </c>
      <c r="C131" s="507">
        <f>IF(D93="","-",+C130+1)</f>
        <v>2048</v>
      </c>
      <c r="D131" s="374">
        <f>IF(F130+SUM(E$99:E130)=D$92,F130,D$92-SUM(E$99:E130))</f>
        <v>16035790.038092269</v>
      </c>
      <c r="E131" s="522">
        <f>IF(+J96&lt;F130,J96,D131)</f>
        <v>1332951.8334090908</v>
      </c>
      <c r="F131" s="523">
        <f t="shared" ref="F131:F154" si="42">+D131-E131</f>
        <v>14702838.204683177</v>
      </c>
      <c r="G131" s="523">
        <f t="shared" ref="G131:G154" si="43">+(F131+D131)/2</f>
        <v>15369314.121387724</v>
      </c>
      <c r="H131" s="526">
        <f t="shared" si="40"/>
        <v>3228988.133981403</v>
      </c>
      <c r="I131" s="577">
        <f t="shared" si="41"/>
        <v>3228988.133981403</v>
      </c>
      <c r="J131" s="514">
        <f t="shared" ref="J131:J154" si="44">+I541-H541</f>
        <v>0</v>
      </c>
      <c r="K131" s="514"/>
      <c r="L131" s="525"/>
      <c r="M131" s="514">
        <f t="shared" ref="M131:M154" si="45">IF(L541&lt;&gt;0,+H541-L541,0)</f>
        <v>0</v>
      </c>
      <c r="N131" s="525"/>
      <c r="O131" s="514">
        <f t="shared" ref="O131:O154" si="46">IF(N541&lt;&gt;0,+I541-N541,0)</f>
        <v>0</v>
      </c>
      <c r="P131" s="514">
        <f t="shared" ref="P131:P154" si="47">+O541-M541</f>
        <v>0</v>
      </c>
    </row>
    <row r="132" spans="2:16" ht="12.5">
      <c r="B132" s="195" t="str">
        <f t="shared" si="28"/>
        <v/>
      </c>
      <c r="C132" s="507">
        <f>IF(D93="","-",+C131+1)</f>
        <v>2049</v>
      </c>
      <c r="D132" s="374">
        <f>IF(F131+SUM(E$99:E131)=D$92,F131,D$92-SUM(E$99:E131))</f>
        <v>14702838.204683177</v>
      </c>
      <c r="E132" s="522">
        <f>IF(+J96&lt;F131,J96,D132)</f>
        <v>1332951.8334090908</v>
      </c>
      <c r="F132" s="523">
        <f t="shared" si="42"/>
        <v>13369886.371274086</v>
      </c>
      <c r="G132" s="523">
        <f t="shared" si="43"/>
        <v>14036362.287978631</v>
      </c>
      <c r="H132" s="526">
        <f t="shared" si="40"/>
        <v>3064548.4561208882</v>
      </c>
      <c r="I132" s="577">
        <f t="shared" si="41"/>
        <v>3064548.4561208882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</row>
    <row r="133" spans="2:16" ht="12.5">
      <c r="B133" s="195" t="str">
        <f t="shared" si="28"/>
        <v/>
      </c>
      <c r="C133" s="507">
        <f>IF(D93="","-",+C132+1)</f>
        <v>2050</v>
      </c>
      <c r="D133" s="374">
        <f>IF(F132+SUM(E$99:E132)=D$92,F132,D$92-SUM(E$99:E132))</f>
        <v>13369886.371274086</v>
      </c>
      <c r="E133" s="522">
        <f>IF(+J96&lt;F132,J96,D133)</f>
        <v>1332951.8334090908</v>
      </c>
      <c r="F133" s="523">
        <f t="shared" si="42"/>
        <v>12036934.537864994</v>
      </c>
      <c r="G133" s="523">
        <f t="shared" si="43"/>
        <v>12703410.454569541</v>
      </c>
      <c r="H133" s="526">
        <f t="shared" si="40"/>
        <v>2900108.778260374</v>
      </c>
      <c r="I133" s="577">
        <f t="shared" si="41"/>
        <v>2900108.778260374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</row>
    <row r="134" spans="2:16" ht="12.5">
      <c r="B134" s="195" t="str">
        <f t="shared" si="28"/>
        <v/>
      </c>
      <c r="C134" s="507">
        <f>IF(D93="","-",+C133+1)</f>
        <v>2051</v>
      </c>
      <c r="D134" s="374">
        <f>IF(F133+SUM(E$99:E133)=D$92,F133,D$92-SUM(E$99:E133))</f>
        <v>12036934.537864994</v>
      </c>
      <c r="E134" s="522">
        <f>IF(+J96&lt;F133,J96,D134)</f>
        <v>1332951.8334090908</v>
      </c>
      <c r="F134" s="523">
        <f t="shared" si="42"/>
        <v>10703982.704455903</v>
      </c>
      <c r="G134" s="523">
        <f t="shared" si="43"/>
        <v>11370458.621160448</v>
      </c>
      <c r="H134" s="526">
        <f t="shared" si="40"/>
        <v>2735669.1003998592</v>
      </c>
      <c r="I134" s="577">
        <f t="shared" si="41"/>
        <v>2735669.1003998592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</row>
    <row r="135" spans="2:16" ht="12.5">
      <c r="B135" s="195" t="str">
        <f t="shared" si="28"/>
        <v/>
      </c>
      <c r="C135" s="507">
        <f>IF(D93="","-",+C134+1)</f>
        <v>2052</v>
      </c>
      <c r="D135" s="374">
        <f>IF(F134+SUM(E$99:E134)=D$92,F134,D$92-SUM(E$99:E134))</f>
        <v>10703982.704455903</v>
      </c>
      <c r="E135" s="522">
        <f>IF(+J96&lt;F134,J96,D135)</f>
        <v>1332951.8334090908</v>
      </c>
      <c r="F135" s="523">
        <f t="shared" si="42"/>
        <v>9371030.8710468113</v>
      </c>
      <c r="G135" s="523">
        <f t="shared" si="43"/>
        <v>10037506.787751358</v>
      </c>
      <c r="H135" s="526">
        <f t="shared" si="40"/>
        <v>2571229.422539345</v>
      </c>
      <c r="I135" s="577">
        <f t="shared" si="41"/>
        <v>2571229.422539345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</row>
    <row r="136" spans="2:16" ht="12.5">
      <c r="B136" s="195" t="str">
        <f t="shared" si="28"/>
        <v/>
      </c>
      <c r="C136" s="507">
        <f>IF(D93="","-",+C135+1)</f>
        <v>2053</v>
      </c>
      <c r="D136" s="374">
        <f>IF(F135+SUM(E$99:E135)=D$92,F135,D$92-SUM(E$99:E135))</f>
        <v>9371030.8710468113</v>
      </c>
      <c r="E136" s="522">
        <f>IF(+J96&lt;F135,J96,D136)</f>
        <v>1332951.8334090908</v>
      </c>
      <c r="F136" s="523">
        <f t="shared" si="42"/>
        <v>8038079.0376377208</v>
      </c>
      <c r="G136" s="523">
        <f t="shared" si="43"/>
        <v>8704554.9543422665</v>
      </c>
      <c r="H136" s="526">
        <f t="shared" si="40"/>
        <v>2406789.7446788303</v>
      </c>
      <c r="I136" s="577">
        <f t="shared" si="41"/>
        <v>2406789.7446788303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</row>
    <row r="137" spans="2:16" ht="12.5">
      <c r="B137" s="195" t="str">
        <f t="shared" si="28"/>
        <v/>
      </c>
      <c r="C137" s="507">
        <f>IF(D93="","-",+C136+1)</f>
        <v>2054</v>
      </c>
      <c r="D137" s="374">
        <f>IF(F136+SUM(E$99:E136)=D$92,F136,D$92-SUM(E$99:E136))</f>
        <v>8038079.0376377208</v>
      </c>
      <c r="E137" s="522">
        <f>IF(+J96&lt;F136,J96,D137)</f>
        <v>1332951.8334090908</v>
      </c>
      <c r="F137" s="523">
        <f t="shared" si="42"/>
        <v>6705127.2042286303</v>
      </c>
      <c r="G137" s="523">
        <f t="shared" si="43"/>
        <v>7371603.1209331751</v>
      </c>
      <c r="H137" s="526">
        <f t="shared" si="40"/>
        <v>2242350.0668183155</v>
      </c>
      <c r="I137" s="577">
        <f t="shared" si="41"/>
        <v>2242350.0668183155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</row>
    <row r="138" spans="2:16" ht="12.5">
      <c r="B138" s="195" t="str">
        <f t="shared" si="28"/>
        <v/>
      </c>
      <c r="C138" s="507">
        <f>IF(D93="","-",+C137+1)</f>
        <v>2055</v>
      </c>
      <c r="D138" s="374">
        <f>IF(F137+SUM(E$99:E137)=D$92,F137,D$92-SUM(E$99:E137))</f>
        <v>6705127.2042286303</v>
      </c>
      <c r="E138" s="522">
        <f>IF(+J96&lt;F137,J96,D138)</f>
        <v>1332951.8334090908</v>
      </c>
      <c r="F138" s="523">
        <f t="shared" si="42"/>
        <v>5372175.3708195398</v>
      </c>
      <c r="G138" s="523">
        <f t="shared" si="43"/>
        <v>6038651.2875240855</v>
      </c>
      <c r="H138" s="526">
        <f t="shared" si="40"/>
        <v>2077910.3889578013</v>
      </c>
      <c r="I138" s="577">
        <f t="shared" si="41"/>
        <v>2077910.3889578013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</row>
    <row r="139" spans="2:16" ht="12.5">
      <c r="B139" s="195" t="str">
        <f t="shared" si="28"/>
        <v/>
      </c>
      <c r="C139" s="507">
        <f>IF(D93="","-",+C138+1)</f>
        <v>2056</v>
      </c>
      <c r="D139" s="374">
        <f>IF(F138+SUM(E$99:E138)=D$92,F138,D$92-SUM(E$99:E138))</f>
        <v>5372175.3708195398</v>
      </c>
      <c r="E139" s="522">
        <f>IF(+J96&lt;F138,J96,D139)</f>
        <v>1332951.8334090908</v>
      </c>
      <c r="F139" s="523">
        <f t="shared" si="42"/>
        <v>4039223.5374104492</v>
      </c>
      <c r="G139" s="523">
        <f t="shared" si="43"/>
        <v>4705699.454114994</v>
      </c>
      <c r="H139" s="526">
        <f t="shared" si="40"/>
        <v>1913470.7110972865</v>
      </c>
      <c r="I139" s="577">
        <f t="shared" si="41"/>
        <v>1913470.7110972865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</row>
    <row r="140" spans="2:16" ht="12.5">
      <c r="B140" s="195" t="str">
        <f t="shared" si="28"/>
        <v/>
      </c>
      <c r="C140" s="507">
        <f>IF(D93="","-",+C139+1)</f>
        <v>2057</v>
      </c>
      <c r="D140" s="374">
        <f>IF(F139+SUM(E$99:E139)=D$92,F139,D$92-SUM(E$99:E139))</f>
        <v>4039223.5374104492</v>
      </c>
      <c r="E140" s="522">
        <f>IF(+J96&lt;F139,J96,D140)</f>
        <v>1332951.8334090908</v>
      </c>
      <c r="F140" s="523">
        <f t="shared" si="42"/>
        <v>2706271.7040013587</v>
      </c>
      <c r="G140" s="523">
        <f t="shared" si="43"/>
        <v>3372747.620705904</v>
      </c>
      <c r="H140" s="526">
        <f t="shared" si="40"/>
        <v>1749031.0332367723</v>
      </c>
      <c r="I140" s="577">
        <f t="shared" si="41"/>
        <v>1749031.0332367723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</row>
    <row r="141" spans="2:16" ht="12.5">
      <c r="B141" s="195" t="str">
        <f t="shared" si="28"/>
        <v/>
      </c>
      <c r="C141" s="507">
        <f>IF(D93="","-",+C140+1)</f>
        <v>2058</v>
      </c>
      <c r="D141" s="374">
        <f>IF(F140+SUM(E$99:E140)=D$92,F140,D$92-SUM(E$99:E140))</f>
        <v>2706271.7040013587</v>
      </c>
      <c r="E141" s="522">
        <f>IF(+J96&lt;F140,J96,D141)</f>
        <v>1332951.8334090908</v>
      </c>
      <c r="F141" s="523">
        <f t="shared" si="42"/>
        <v>1373319.870592268</v>
      </c>
      <c r="G141" s="523">
        <f t="shared" si="43"/>
        <v>2039795.7872968134</v>
      </c>
      <c r="H141" s="526">
        <f t="shared" si="40"/>
        <v>1584591.3553762578</v>
      </c>
      <c r="I141" s="577">
        <f t="shared" si="41"/>
        <v>1584591.3553762578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</row>
    <row r="142" spans="2:16" ht="12.5">
      <c r="B142" s="195" t="str">
        <f t="shared" si="28"/>
        <v/>
      </c>
      <c r="C142" s="507">
        <f>IF(D93="","-",+C141+1)</f>
        <v>2059</v>
      </c>
      <c r="D142" s="374">
        <f>IF(F141+SUM(E$99:E141)=D$92,F141,D$92-SUM(E$99:E141))</f>
        <v>1373319.870592268</v>
      </c>
      <c r="E142" s="522">
        <f>IF(+J96&lt;F141,J96,D142)</f>
        <v>1332951.8334090908</v>
      </c>
      <c r="F142" s="523">
        <f t="shared" si="42"/>
        <v>40368.037183177192</v>
      </c>
      <c r="G142" s="523">
        <f t="shared" si="43"/>
        <v>706843.95388772257</v>
      </c>
      <c r="H142" s="526">
        <f t="shared" si="40"/>
        <v>1420151.6775157433</v>
      </c>
      <c r="I142" s="577">
        <f t="shared" si="41"/>
        <v>1420151.6775157433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</row>
    <row r="143" spans="2:16" ht="12.5">
      <c r="B143" s="195" t="str">
        <f t="shared" si="28"/>
        <v/>
      </c>
      <c r="C143" s="507">
        <f>IF(D93="","-",+C142+1)</f>
        <v>2060</v>
      </c>
      <c r="D143" s="374">
        <f>IF(F142+SUM(E$99:E142)=D$92,F142,D$92-SUM(E$99:E142))</f>
        <v>40368.037183177192</v>
      </c>
      <c r="E143" s="522">
        <f>IF(+J96&lt;F142,J96,D143)</f>
        <v>40368.037183177192</v>
      </c>
      <c r="F143" s="523">
        <f t="shared" si="42"/>
        <v>0</v>
      </c>
      <c r="G143" s="523">
        <f t="shared" si="43"/>
        <v>20184.018591588596</v>
      </c>
      <c r="H143" s="526">
        <f t="shared" si="40"/>
        <v>42858.039771374861</v>
      </c>
      <c r="I143" s="577">
        <f t="shared" si="41"/>
        <v>42858.039771374861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</row>
    <row r="144" spans="2:16" ht="12.5">
      <c r="B144" s="195" t="str">
        <f t="shared" si="28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43"/>
        <v>0</v>
      </c>
      <c r="H144" s="526">
        <f t="shared" si="40"/>
        <v>0</v>
      </c>
      <c r="I144" s="577">
        <f t="shared" si="41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</row>
    <row r="145" spans="2:16" ht="12.5">
      <c r="B145" s="195" t="str">
        <f t="shared" si="28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43"/>
        <v>0</v>
      </c>
      <c r="H145" s="526">
        <f t="shared" si="40"/>
        <v>0</v>
      </c>
      <c r="I145" s="577">
        <f t="shared" si="41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</row>
    <row r="146" spans="2:16" ht="12.5">
      <c r="B146" s="195" t="str">
        <f t="shared" si="28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43"/>
        <v>0</v>
      </c>
      <c r="H146" s="526">
        <f t="shared" si="40"/>
        <v>0</v>
      </c>
      <c r="I146" s="577">
        <f t="shared" si="41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</row>
    <row r="147" spans="2:16" ht="12.5">
      <c r="B147" s="195" t="str">
        <f t="shared" si="28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43"/>
        <v>0</v>
      </c>
      <c r="H147" s="526">
        <f t="shared" si="40"/>
        <v>0</v>
      </c>
      <c r="I147" s="577">
        <f t="shared" si="41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</row>
    <row r="148" spans="2:16" ht="12.5">
      <c r="B148" s="195" t="str">
        <f t="shared" si="28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43"/>
        <v>0</v>
      </c>
      <c r="H148" s="526">
        <f t="shared" si="40"/>
        <v>0</v>
      </c>
      <c r="I148" s="577">
        <f t="shared" si="41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</row>
    <row r="149" spans="2:16" ht="12.5">
      <c r="B149" s="195" t="str">
        <f t="shared" si="28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43"/>
        <v>0</v>
      </c>
      <c r="H149" s="526">
        <f t="shared" si="40"/>
        <v>0</v>
      </c>
      <c r="I149" s="577">
        <f t="shared" si="41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</row>
    <row r="150" spans="2:16" ht="12.5">
      <c r="B150" s="195" t="str">
        <f t="shared" si="28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43"/>
        <v>0</v>
      </c>
      <c r="H150" s="526">
        <f t="shared" si="40"/>
        <v>0</v>
      </c>
      <c r="I150" s="577">
        <f t="shared" si="41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</row>
    <row r="151" spans="2:16" ht="12.5">
      <c r="B151" s="195" t="str">
        <f t="shared" si="28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43"/>
        <v>0</v>
      </c>
      <c r="H151" s="526">
        <f t="shared" si="40"/>
        <v>0</v>
      </c>
      <c r="I151" s="577">
        <f t="shared" si="41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</row>
    <row r="152" spans="2:16" ht="12.5">
      <c r="B152" s="195" t="str">
        <f t="shared" si="28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43"/>
        <v>0</v>
      </c>
      <c r="H152" s="526">
        <f t="shared" si="40"/>
        <v>0</v>
      </c>
      <c r="I152" s="577">
        <f t="shared" si="41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</row>
    <row r="153" spans="2:16" ht="12.5">
      <c r="B153" s="195" t="str">
        <f t="shared" si="28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43"/>
        <v>0</v>
      </c>
      <c r="H153" s="526">
        <f t="shared" si="40"/>
        <v>0</v>
      </c>
      <c r="I153" s="577">
        <f t="shared" si="41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</row>
    <row r="154" spans="2:16" ht="13" thickBot="1">
      <c r="B154" s="195" t="str">
        <f t="shared" si="28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43"/>
        <v>0</v>
      </c>
      <c r="H154" s="530">
        <f t="shared" si="40"/>
        <v>0</v>
      </c>
      <c r="I154" s="579">
        <f t="shared" si="41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</row>
    <row r="155" spans="2:16" ht="12.5">
      <c r="C155" s="374" t="s">
        <v>78</v>
      </c>
      <c r="D155" s="375"/>
      <c r="E155" s="375">
        <f>SUM(E99:E154)</f>
        <v>58649880.670000017</v>
      </c>
      <c r="F155" s="375"/>
      <c r="G155" s="375"/>
      <c r="H155" s="375">
        <f>SUM(H99:H154)</f>
        <v>210140073.86109173</v>
      </c>
      <c r="I155" s="375">
        <f>SUM(I99:I154)</f>
        <v>210140073.86109173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164998.75779973256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164998.75779973256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410</v>
      </c>
      <c r="E9" s="637" t="s">
        <v>411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1247291.6099999999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29697.419285714284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 t="shared" ref="M18:M23" si="5"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6">IF(K19&lt;&gt;0,+G19-K19,0)</f>
        <v>0</v>
      </c>
      <c r="M19" s="518">
        <f t="shared" si="5"/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8">IF(K20&lt;&gt;0,+G20-K20,0)</f>
        <v>0</v>
      </c>
      <c r="M20" s="518">
        <f t="shared" si="5"/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9">IF(K21&lt;&gt;0,+G21-K21,0)</f>
        <v>0</v>
      </c>
      <c r="M21" s="518">
        <f t="shared" si="5"/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10">IF(K22&lt;&gt;0,+G22-K22,0)</f>
        <v>0</v>
      </c>
      <c r="M22" s="518">
        <f t="shared" si="5"/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1085891.0489433594</v>
      </c>
      <c r="E23" s="630">
        <v>29697.419285714284</v>
      </c>
      <c r="F23" s="631">
        <v>1056193.629657645</v>
      </c>
      <c r="G23" s="630">
        <v>164998.75779973256</v>
      </c>
      <c r="H23" s="639">
        <v>164998.75779973256</v>
      </c>
      <c r="I23" s="511">
        <f t="shared" si="0"/>
        <v>0</v>
      </c>
      <c r="J23" s="511"/>
      <c r="K23" s="518">
        <f t="shared" ref="K23" si="11">+G23</f>
        <v>164998.75779973256</v>
      </c>
      <c r="L23" s="519">
        <f t="shared" ref="L23" si="12">IF(K23&lt;&gt;0,+G23-K23,0)</f>
        <v>0</v>
      </c>
      <c r="M23" s="518">
        <f t="shared" si="5"/>
        <v>164998.75779973256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1056193.629657645</v>
      </c>
      <c r="E24" s="522">
        <f>IF(+I14&lt;F23,I14,D24)</f>
        <v>29697.419285714284</v>
      </c>
      <c r="F24" s="523">
        <f t="shared" ref="F24:F72" si="13">+D24-E24</f>
        <v>1026496.2103719307</v>
      </c>
      <c r="G24" s="524">
        <f t="shared" ref="G24:G48" si="14">+I$12*((D24+F24)/2)+E24</f>
        <v>146790.5083605503</v>
      </c>
      <c r="H24" s="491">
        <f t="shared" ref="H24:H48" si="15">+I$13*((D24+F24)/2)+E24</f>
        <v>146790.5083605503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1026496.2103719307</v>
      </c>
      <c r="E25" s="522">
        <f>IF(+I14&lt;F24,I14,D25)</f>
        <v>29697.419285714284</v>
      </c>
      <c r="F25" s="523">
        <f t="shared" si="13"/>
        <v>996798.79108621646</v>
      </c>
      <c r="G25" s="524">
        <f t="shared" si="14"/>
        <v>143451.20886921027</v>
      </c>
      <c r="H25" s="491">
        <f t="shared" si="15"/>
        <v>143451.20886921027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996798.79108621646</v>
      </c>
      <c r="E26" s="522">
        <f>IF(+I14&lt;F25,I14,D26)</f>
        <v>29697.419285714284</v>
      </c>
      <c r="F26" s="523">
        <f t="shared" si="13"/>
        <v>967101.37180050218</v>
      </c>
      <c r="G26" s="524">
        <f t="shared" si="14"/>
        <v>140111.90937787027</v>
      </c>
      <c r="H26" s="491">
        <f t="shared" si="15"/>
        <v>140111.90937787027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967101.37180050218</v>
      </c>
      <c r="E27" s="522">
        <f>IF(+I14&lt;F26,I14,D27)</f>
        <v>29697.419285714284</v>
      </c>
      <c r="F27" s="523">
        <f t="shared" si="13"/>
        <v>937403.9525147879</v>
      </c>
      <c r="G27" s="524">
        <f t="shared" si="14"/>
        <v>136772.60988653023</v>
      </c>
      <c r="H27" s="491">
        <f t="shared" si="15"/>
        <v>136772.60988653023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937403.9525147879</v>
      </c>
      <c r="E28" s="522">
        <f>IF(+I14&lt;F27,I14,D28)</f>
        <v>29697.419285714284</v>
      </c>
      <c r="F28" s="523">
        <f t="shared" si="13"/>
        <v>907706.53322907363</v>
      </c>
      <c r="G28" s="524">
        <f t="shared" si="14"/>
        <v>133433.31039519023</v>
      </c>
      <c r="H28" s="491">
        <f t="shared" si="15"/>
        <v>133433.31039519023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907706.53322907363</v>
      </c>
      <c r="E29" s="522">
        <f>IF(+I14&lt;F28,I14,D29)</f>
        <v>29697.419285714284</v>
      </c>
      <c r="F29" s="523">
        <f t="shared" si="13"/>
        <v>878009.11394335935</v>
      </c>
      <c r="G29" s="524">
        <f t="shared" si="14"/>
        <v>130094.0109038502</v>
      </c>
      <c r="H29" s="491">
        <f t="shared" si="15"/>
        <v>130094.0109038502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878009.11394335935</v>
      </c>
      <c r="E30" s="522">
        <f>IF(+I14&lt;F29,I14,D30)</f>
        <v>29697.419285714284</v>
      </c>
      <c r="F30" s="523">
        <f t="shared" si="13"/>
        <v>848311.69465764507</v>
      </c>
      <c r="G30" s="524">
        <f t="shared" si="14"/>
        <v>126754.71141251019</v>
      </c>
      <c r="H30" s="491">
        <f t="shared" si="15"/>
        <v>126754.71141251019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848311.69465764507</v>
      </c>
      <c r="E31" s="522">
        <f>IF(+I14&lt;F30,I14,D31)</f>
        <v>29697.419285714284</v>
      </c>
      <c r="F31" s="523">
        <f t="shared" si="13"/>
        <v>818614.27537193079</v>
      </c>
      <c r="G31" s="524">
        <f t="shared" si="14"/>
        <v>123415.41192117016</v>
      </c>
      <c r="H31" s="491">
        <f t="shared" si="15"/>
        <v>123415.41192117016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818614.27537193079</v>
      </c>
      <c r="E32" s="522">
        <f>IF(+I14&lt;F31,I14,D32)</f>
        <v>29697.419285714284</v>
      </c>
      <c r="F32" s="523">
        <f t="shared" si="13"/>
        <v>788916.85608621652</v>
      </c>
      <c r="G32" s="524">
        <f t="shared" si="14"/>
        <v>120076.11242983016</v>
      </c>
      <c r="H32" s="491">
        <f t="shared" si="15"/>
        <v>120076.11242983016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788916.85608621652</v>
      </c>
      <c r="E33" s="522">
        <f>IF(+I14&lt;F32,I14,D33)</f>
        <v>29697.419285714284</v>
      </c>
      <c r="F33" s="523">
        <f t="shared" si="13"/>
        <v>759219.43680050224</v>
      </c>
      <c r="G33" s="524">
        <f t="shared" si="14"/>
        <v>116736.81293849013</v>
      </c>
      <c r="H33" s="491">
        <f t="shared" si="15"/>
        <v>116736.81293849013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759219.43680050224</v>
      </c>
      <c r="E34" s="522">
        <f>IF(+I14&lt;F33,I14,D34)</f>
        <v>29697.419285714284</v>
      </c>
      <c r="F34" s="523">
        <f t="shared" si="13"/>
        <v>729522.01751478796</v>
      </c>
      <c r="G34" s="524">
        <f t="shared" si="14"/>
        <v>113397.51344715012</v>
      </c>
      <c r="H34" s="491">
        <f t="shared" si="15"/>
        <v>113397.51344715012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729522.01751478796</v>
      </c>
      <c r="E35" s="522">
        <f>IF(+I14&lt;F34,I14,D35)</f>
        <v>29697.419285714284</v>
      </c>
      <c r="F35" s="523">
        <f t="shared" si="13"/>
        <v>699824.59822907369</v>
      </c>
      <c r="G35" s="524">
        <f t="shared" si="14"/>
        <v>110058.21395581009</v>
      </c>
      <c r="H35" s="491">
        <f t="shared" si="15"/>
        <v>110058.21395581009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699824.59822907369</v>
      </c>
      <c r="E36" s="522">
        <f>IF(+I14&lt;F35,I14,D36)</f>
        <v>29697.419285714284</v>
      </c>
      <c r="F36" s="523">
        <f t="shared" si="13"/>
        <v>670127.17894335941</v>
      </c>
      <c r="G36" s="524">
        <f t="shared" si="14"/>
        <v>106718.91446447006</v>
      </c>
      <c r="H36" s="491">
        <f t="shared" si="15"/>
        <v>106718.91446447006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670127.17894335941</v>
      </c>
      <c r="E37" s="522">
        <f>IF(+I14&lt;F36,I14,D37)</f>
        <v>29697.419285714284</v>
      </c>
      <c r="F37" s="523">
        <f t="shared" si="13"/>
        <v>640429.75965764513</v>
      </c>
      <c r="G37" s="524">
        <f t="shared" si="14"/>
        <v>103379.61497313002</v>
      </c>
      <c r="H37" s="491">
        <f t="shared" si="15"/>
        <v>103379.61497313002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640429.75965764513</v>
      </c>
      <c r="E38" s="522">
        <f>IF(+I14&lt;F37,I14,D38)</f>
        <v>29697.419285714284</v>
      </c>
      <c r="F38" s="523">
        <f t="shared" si="13"/>
        <v>610732.34037193086</v>
      </c>
      <c r="G38" s="524">
        <f t="shared" si="14"/>
        <v>100040.31548179002</v>
      </c>
      <c r="H38" s="491">
        <f t="shared" si="15"/>
        <v>100040.31548179002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610732.34037193086</v>
      </c>
      <c r="E39" s="522">
        <f>IF(+I14&lt;F38,I14,D39)</f>
        <v>29697.419285714284</v>
      </c>
      <c r="F39" s="523">
        <f t="shared" si="13"/>
        <v>581034.92108621658</v>
      </c>
      <c r="G39" s="524">
        <f t="shared" si="14"/>
        <v>96701.015990449989</v>
      </c>
      <c r="H39" s="491">
        <f t="shared" si="15"/>
        <v>96701.015990449989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581034.92108621658</v>
      </c>
      <c r="E40" s="522">
        <f>IF(+I14&lt;F39,I14,D40)</f>
        <v>29697.419285714284</v>
      </c>
      <c r="F40" s="523">
        <f t="shared" si="13"/>
        <v>551337.5018005023</v>
      </c>
      <c r="G40" s="524">
        <f t="shared" si="14"/>
        <v>93361.716499109985</v>
      </c>
      <c r="H40" s="491">
        <f t="shared" si="15"/>
        <v>93361.716499109985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551337.5018005023</v>
      </c>
      <c r="E41" s="522">
        <f>IF(+I14&lt;F40,I14,D41)</f>
        <v>29697.419285714284</v>
      </c>
      <c r="F41" s="523">
        <f t="shared" si="13"/>
        <v>521640.08251478802</v>
      </c>
      <c r="G41" s="524">
        <f t="shared" si="14"/>
        <v>90022.417007769953</v>
      </c>
      <c r="H41" s="491">
        <f t="shared" si="15"/>
        <v>90022.417007769953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521640.08251478802</v>
      </c>
      <c r="E42" s="522">
        <f>IF(+I14&lt;F41,I14,D42)</f>
        <v>29697.419285714284</v>
      </c>
      <c r="F42" s="523">
        <f t="shared" si="13"/>
        <v>491942.66322907375</v>
      </c>
      <c r="G42" s="524">
        <f t="shared" si="14"/>
        <v>86683.117516429949</v>
      </c>
      <c r="H42" s="491">
        <f t="shared" si="15"/>
        <v>86683.117516429949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491942.66322907375</v>
      </c>
      <c r="E43" s="522">
        <f>IF(+I14&lt;F42,I14,D43)</f>
        <v>29697.419285714284</v>
      </c>
      <c r="F43" s="523">
        <f t="shared" si="13"/>
        <v>462245.24394335947</v>
      </c>
      <c r="G43" s="524">
        <f t="shared" si="14"/>
        <v>83343.818025089917</v>
      </c>
      <c r="H43" s="491">
        <f t="shared" si="15"/>
        <v>83343.818025089917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462245.24394335947</v>
      </c>
      <c r="E44" s="522">
        <f>IF(+I14&lt;F43,I14,D44)</f>
        <v>29697.419285714284</v>
      </c>
      <c r="F44" s="523">
        <f t="shared" si="13"/>
        <v>432547.82465764519</v>
      </c>
      <c r="G44" s="524">
        <f t="shared" si="14"/>
        <v>80004.518533749913</v>
      </c>
      <c r="H44" s="491">
        <f t="shared" si="15"/>
        <v>80004.518533749913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432547.82465764519</v>
      </c>
      <c r="E45" s="522">
        <f>IF(+I14&lt;F44,I14,D45)</f>
        <v>29697.419285714284</v>
      </c>
      <c r="F45" s="523">
        <f t="shared" si="13"/>
        <v>402850.40537193092</v>
      </c>
      <c r="G45" s="524">
        <f t="shared" si="14"/>
        <v>76665.219042409881</v>
      </c>
      <c r="H45" s="491">
        <f t="shared" si="15"/>
        <v>76665.219042409881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402850.40537193092</v>
      </c>
      <c r="E46" s="522">
        <f>IF(+I14&lt;F45,I14,D46)</f>
        <v>29697.419285714284</v>
      </c>
      <c r="F46" s="523">
        <f t="shared" si="13"/>
        <v>373152.98608621664</v>
      </c>
      <c r="G46" s="524">
        <f t="shared" si="14"/>
        <v>73325.919551069863</v>
      </c>
      <c r="H46" s="491">
        <f t="shared" si="15"/>
        <v>73325.919551069863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373152.98608621664</v>
      </c>
      <c r="E47" s="522">
        <f>IF(+I14&lt;F46,I14,D47)</f>
        <v>29697.419285714284</v>
      </c>
      <c r="F47" s="523">
        <f t="shared" si="13"/>
        <v>343455.56680050236</v>
      </c>
      <c r="G47" s="524">
        <f t="shared" si="14"/>
        <v>69986.620059729845</v>
      </c>
      <c r="H47" s="491">
        <f t="shared" si="15"/>
        <v>69986.620059729845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343455.56680050236</v>
      </c>
      <c r="E48" s="522">
        <f>IF(+I14&lt;F47,I14,D48)</f>
        <v>29697.419285714284</v>
      </c>
      <c r="F48" s="523">
        <f t="shared" si="13"/>
        <v>313758.14751478808</v>
      </c>
      <c r="G48" s="524">
        <f t="shared" si="14"/>
        <v>66647.320568389827</v>
      </c>
      <c r="H48" s="491">
        <f t="shared" si="15"/>
        <v>66647.320568389827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313758.14751478808</v>
      </c>
      <c r="E49" s="522">
        <f>IF(+I14&lt;F48,I14,D49)</f>
        <v>29697.419285714284</v>
      </c>
      <c r="F49" s="523">
        <f t="shared" si="13"/>
        <v>284060.72822907381</v>
      </c>
      <c r="G49" s="524">
        <f t="shared" ref="G49:G72" si="16">+I$12*((D49+F49)/2)+E49</f>
        <v>63308.021077049802</v>
      </c>
      <c r="H49" s="491">
        <f t="shared" ref="H49:H72" si="17">+I$13*((D49+F49)/2)+E49</f>
        <v>63308.021077049802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284060.72822907381</v>
      </c>
      <c r="E50" s="522">
        <f>IF(+I14&lt;F49,I14,D50)</f>
        <v>29697.419285714284</v>
      </c>
      <c r="F50" s="523">
        <f t="shared" si="13"/>
        <v>254363.30894335953</v>
      </c>
      <c r="G50" s="524">
        <f t="shared" si="16"/>
        <v>59968.721585709784</v>
      </c>
      <c r="H50" s="491">
        <f t="shared" si="17"/>
        <v>59968.721585709784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254363.30894335953</v>
      </c>
      <c r="E51" s="522">
        <f>IF(+I14&lt;F50,I14,D51)</f>
        <v>29697.419285714284</v>
      </c>
      <c r="F51" s="523">
        <f t="shared" si="13"/>
        <v>224665.88965764525</v>
      </c>
      <c r="G51" s="524">
        <f t="shared" si="16"/>
        <v>56629.422094369766</v>
      </c>
      <c r="H51" s="491">
        <f t="shared" si="17"/>
        <v>56629.422094369766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224665.88965764525</v>
      </c>
      <c r="E52" s="522">
        <f>IF(+I14&lt;F51,I14,D52)</f>
        <v>29697.419285714284</v>
      </c>
      <c r="F52" s="523">
        <f t="shared" si="13"/>
        <v>194968.47037193098</v>
      </c>
      <c r="G52" s="524">
        <f t="shared" si="16"/>
        <v>53290.12260302974</v>
      </c>
      <c r="H52" s="491">
        <f t="shared" si="17"/>
        <v>53290.12260302974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194968.47037193098</v>
      </c>
      <c r="E53" s="522">
        <f>IF(+I14&lt;F52,I14,D53)</f>
        <v>29697.419285714284</v>
      </c>
      <c r="F53" s="523">
        <f t="shared" si="13"/>
        <v>165271.0510862167</v>
      </c>
      <c r="G53" s="524">
        <f t="shared" si="16"/>
        <v>49950.823111689722</v>
      </c>
      <c r="H53" s="491">
        <f t="shared" si="17"/>
        <v>49950.823111689722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165271.0510862167</v>
      </c>
      <c r="E54" s="522">
        <f>IF(+I14&lt;F53,I14,D54)</f>
        <v>29697.419285714284</v>
      </c>
      <c r="F54" s="523">
        <f t="shared" si="13"/>
        <v>135573.63180050242</v>
      </c>
      <c r="G54" s="524">
        <f t="shared" si="16"/>
        <v>46611.523620349704</v>
      </c>
      <c r="H54" s="491">
        <f t="shared" si="17"/>
        <v>46611.523620349704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135573.63180050242</v>
      </c>
      <c r="E55" s="522">
        <f>IF(+I14&lt;F54,I14,D55)</f>
        <v>29697.419285714284</v>
      </c>
      <c r="F55" s="523">
        <f t="shared" si="13"/>
        <v>105876.21251478815</v>
      </c>
      <c r="G55" s="524">
        <f t="shared" si="16"/>
        <v>43272.224129009686</v>
      </c>
      <c r="H55" s="491">
        <f t="shared" si="17"/>
        <v>43272.224129009686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105876.21251478815</v>
      </c>
      <c r="E56" s="522">
        <f>IF(+I14&lt;F55,I14,D56)</f>
        <v>29697.419285714284</v>
      </c>
      <c r="F56" s="523">
        <f t="shared" si="13"/>
        <v>76178.793229073868</v>
      </c>
      <c r="G56" s="524">
        <f t="shared" si="16"/>
        <v>39932.924637669668</v>
      </c>
      <c r="H56" s="491">
        <f t="shared" si="17"/>
        <v>39932.924637669668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76178.793229073868</v>
      </c>
      <c r="E57" s="522">
        <f>IF(+I14&lt;F56,I14,D57)</f>
        <v>29697.419285714284</v>
      </c>
      <c r="F57" s="523">
        <f t="shared" si="13"/>
        <v>46481.373943359584</v>
      </c>
      <c r="G57" s="524">
        <f t="shared" si="16"/>
        <v>36593.625146329643</v>
      </c>
      <c r="H57" s="491">
        <f t="shared" si="17"/>
        <v>36593.625146329643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46481.373943359584</v>
      </c>
      <c r="E58" s="522">
        <f>IF(+I14&lt;F57,I14,D58)</f>
        <v>29697.419285714284</v>
      </c>
      <c r="F58" s="523">
        <f t="shared" si="13"/>
        <v>16783.954657645299</v>
      </c>
      <c r="G58" s="524">
        <f t="shared" si="16"/>
        <v>33254.325654989625</v>
      </c>
      <c r="H58" s="491">
        <f t="shared" si="17"/>
        <v>33254.325654989625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16783.954657645299</v>
      </c>
      <c r="E59" s="522">
        <f>IF(+I14&lt;F58,I14,D59)</f>
        <v>16783.954657645299</v>
      </c>
      <c r="F59" s="523">
        <f t="shared" si="13"/>
        <v>0</v>
      </c>
      <c r="G59" s="524">
        <f t="shared" si="16"/>
        <v>17727.582969447965</v>
      </c>
      <c r="H59" s="491">
        <f t="shared" si="17"/>
        <v>17727.582969447965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6"/>
        <v>0</v>
      </c>
      <c r="H60" s="491">
        <f t="shared" si="17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6"/>
        <v>0</v>
      </c>
      <c r="H61" s="491">
        <f t="shared" si="17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6"/>
        <v>0</v>
      </c>
      <c r="H62" s="491">
        <f t="shared" si="17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6"/>
        <v>0</v>
      </c>
      <c r="H63" s="491">
        <f t="shared" si="17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6"/>
        <v>0</v>
      </c>
      <c r="H64" s="491">
        <f t="shared" si="17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6"/>
        <v>0</v>
      </c>
      <c r="H65" s="491">
        <f t="shared" si="17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6"/>
        <v>0</v>
      </c>
      <c r="H66" s="491">
        <f t="shared" si="17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6"/>
        <v>0</v>
      </c>
      <c r="H67" s="491">
        <f t="shared" si="17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6"/>
        <v>0</v>
      </c>
      <c r="H68" s="491">
        <f t="shared" si="17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6"/>
        <v>0</v>
      </c>
      <c r="H69" s="491">
        <f t="shared" si="17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6"/>
        <v>0</v>
      </c>
      <c r="H70" s="491">
        <f t="shared" si="17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6"/>
        <v>0</v>
      </c>
      <c r="H71" s="491">
        <f t="shared" si="17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6"/>
        <v>0</v>
      </c>
      <c r="H72" s="471">
        <f t="shared" si="17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1247291.6100000006</v>
      </c>
      <c r="F73" s="375"/>
      <c r="G73" s="375">
        <f>SUM(G17:G72)</f>
        <v>4220333.9025122514</v>
      </c>
      <c r="H73" s="375">
        <f>SUM(H17:H72)</f>
        <v>4220333.9025122514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164998.75779973256</v>
      </c>
      <c r="N87" s="546">
        <f>IF(J92&lt;D11,0,VLOOKUP(J92,C17:O72,11))</f>
        <v>164998.75779973256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160321.6992885223</v>
      </c>
      <c r="N88" s="550">
        <f>IF(J92&lt;D11,0,VLOOKUP(J92,C99:P154,7))</f>
        <v>160321.6992885223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-4677.0585112102563</v>
      </c>
      <c r="N89" s="555">
        <f>+N88-N87</f>
        <v>-4677.0585112102563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1247291.6099999999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28347.536590909087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8">+I99-H99</f>
        <v>0</v>
      </c>
      <c r="K99" s="514"/>
      <c r="L99" s="512">
        <f t="shared" ref="L99:L104" si="19">+H99</f>
        <v>89476.594305664243</v>
      </c>
      <c r="M99" s="513">
        <f t="shared" ref="M99:M130" si="20">IF(L99&lt;&gt;0,+H99-L99,0)</f>
        <v>0</v>
      </c>
      <c r="N99" s="512">
        <f t="shared" ref="N99:N104" si="21">+I99</f>
        <v>89476.594305664243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8"/>
        <v>0</v>
      </c>
      <c r="K100" s="514"/>
      <c r="L100" s="655">
        <f t="shared" si="19"/>
        <v>158284.94029757322</v>
      </c>
      <c r="M100" s="514">
        <f t="shared" si="20"/>
        <v>0</v>
      </c>
      <c r="N100" s="655">
        <f t="shared" si="21"/>
        <v>158284.94029757322</v>
      </c>
      <c r="O100" s="514">
        <f t="shared" si="22"/>
        <v>0</v>
      </c>
      <c r="P100" s="514">
        <f t="shared" si="23"/>
        <v>0</v>
      </c>
    </row>
    <row r="101" spans="1:16" ht="12.5">
      <c r="B101" s="195" t="str">
        <f t="shared" ref="B101:B154" si="24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8"/>
        <v>0</v>
      </c>
      <c r="K101" s="514"/>
      <c r="L101" s="655">
        <f t="shared" si="19"/>
        <v>156200.90813870312</v>
      </c>
      <c r="M101" s="514">
        <f t="shared" ref="M101" si="25">IF(L101&lt;&gt;0,+H101-L101,0)</f>
        <v>0</v>
      </c>
      <c r="N101" s="655">
        <f t="shared" si="21"/>
        <v>156200.90813870312</v>
      </c>
      <c r="O101" s="514">
        <f t="shared" si="22"/>
        <v>0</v>
      </c>
      <c r="P101" s="514">
        <f t="shared" si="23"/>
        <v>0</v>
      </c>
    </row>
    <row r="102" spans="1:16" ht="12.5">
      <c r="B102" s="195" t="str">
        <f t="shared" si="24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18"/>
        <v>0</v>
      </c>
      <c r="K102" s="514"/>
      <c r="L102" s="655">
        <f t="shared" si="19"/>
        <v>154367.72001045776</v>
      </c>
      <c r="M102" s="514">
        <f t="shared" ref="M102" si="26">IF(L102&lt;&gt;0,+H102-L102,0)</f>
        <v>0</v>
      </c>
      <c r="N102" s="655">
        <f t="shared" si="21"/>
        <v>154367.72001045776</v>
      </c>
      <c r="O102" s="514">
        <f t="shared" si="22"/>
        <v>0</v>
      </c>
      <c r="P102" s="514">
        <f t="shared" si="23"/>
        <v>0</v>
      </c>
    </row>
    <row r="103" spans="1:16" ht="12.5">
      <c r="B103" s="195" t="str">
        <f t="shared" si="24"/>
        <v/>
      </c>
      <c r="C103" s="507">
        <f>IF(D93="","-",+C102+1)</f>
        <v>2021</v>
      </c>
      <c r="D103" s="629">
        <v>1144078.9593023253</v>
      </c>
      <c r="E103" s="630">
        <v>30421.756097560974</v>
      </c>
      <c r="F103" s="631">
        <v>1113657.2032047643</v>
      </c>
      <c r="G103" s="631">
        <v>1128868.0812535449</v>
      </c>
      <c r="H103" s="633">
        <v>158564.34301687434</v>
      </c>
      <c r="I103" s="634">
        <v>158564.34301687434</v>
      </c>
      <c r="J103" s="514">
        <f t="shared" si="18"/>
        <v>0</v>
      </c>
      <c r="K103" s="514"/>
      <c r="L103" s="655">
        <f t="shared" si="19"/>
        <v>158564.34301687434</v>
      </c>
      <c r="M103" s="514">
        <f t="shared" ref="M103" si="27">IF(L103&lt;&gt;0,+H103-L103,0)</f>
        <v>0</v>
      </c>
      <c r="N103" s="655">
        <f t="shared" si="21"/>
        <v>158564.34301687434</v>
      </c>
      <c r="O103" s="514">
        <f t="shared" si="22"/>
        <v>0</v>
      </c>
      <c r="P103" s="514">
        <f t="shared" si="23"/>
        <v>0</v>
      </c>
    </row>
    <row r="104" spans="1:16" ht="12.5">
      <c r="B104" s="195" t="str">
        <f t="shared" si="24"/>
        <v/>
      </c>
      <c r="C104" s="507">
        <f>IF(D93="","-",+C103+1)</f>
        <v>2022</v>
      </c>
      <c r="D104" s="629">
        <v>1113657.2032047643</v>
      </c>
      <c r="E104" s="630">
        <v>29697.428571428572</v>
      </c>
      <c r="F104" s="631">
        <v>1083959.7746333356</v>
      </c>
      <c r="G104" s="631">
        <v>1098808.48891905</v>
      </c>
      <c r="H104" s="633">
        <v>158761.1035965512</v>
      </c>
      <c r="I104" s="634">
        <v>158761.1035965512</v>
      </c>
      <c r="J104" s="514">
        <f t="shared" si="18"/>
        <v>0</v>
      </c>
      <c r="K104" s="514"/>
      <c r="L104" s="655">
        <f t="shared" si="19"/>
        <v>158761.1035965512</v>
      </c>
      <c r="M104" s="514">
        <f t="shared" ref="M104" si="28">IF(L104&lt;&gt;0,+H104-L104,0)</f>
        <v>0</v>
      </c>
      <c r="N104" s="655">
        <f t="shared" si="21"/>
        <v>158761.1035965512</v>
      </c>
      <c r="O104" s="514">
        <f t="shared" ref="O104" si="29">IF(N104&lt;&gt;0,+I104-N104,0)</f>
        <v>0</v>
      </c>
      <c r="P104" s="514">
        <f t="shared" ref="P104" si="30">+O104-M104</f>
        <v>0</v>
      </c>
    </row>
    <row r="105" spans="1:16" ht="12.5">
      <c r="B105" s="195" t="str">
        <f t="shared" si="24"/>
        <v>IU</v>
      </c>
      <c r="C105" s="507">
        <f>IF(D93="","-",+C104+1)</f>
        <v>2023</v>
      </c>
      <c r="D105" s="374">
        <f>IF(F104+SUM(E$99:E104)=D$92,F104,D$92-SUM(E$99:E104))</f>
        <v>1083959.384633336</v>
      </c>
      <c r="E105" s="522">
        <f>IF(+J96&lt;F104,J96,D105)</f>
        <v>28347.536590909087</v>
      </c>
      <c r="F105" s="523">
        <f t="shared" ref="F105:F130" si="31">+D105-E105</f>
        <v>1055611.8480424269</v>
      </c>
      <c r="G105" s="523">
        <f t="shared" ref="G105:G130" si="32">+(F105+D105)/2</f>
        <v>1069785.6163378814</v>
      </c>
      <c r="H105" s="526">
        <f t="shared" ref="H105:H154" si="33">+J$94*G105+E105</f>
        <v>160321.6992885223</v>
      </c>
      <c r="I105" s="577">
        <f t="shared" ref="I105:I154" si="34">+J$95*G105+E105</f>
        <v>160321.6992885223</v>
      </c>
      <c r="J105" s="514">
        <f t="shared" si="18"/>
        <v>0</v>
      </c>
      <c r="K105" s="514"/>
      <c r="L105" s="525"/>
      <c r="M105" s="514">
        <f t="shared" si="20"/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4"/>
        <v/>
      </c>
      <c r="C106" s="507">
        <f>IF(D93="","-",+C105+1)</f>
        <v>2024</v>
      </c>
      <c r="D106" s="374">
        <f>IF(F105+SUM(E$99:E105)=D$92,F105,D$92-SUM(E$99:E105))</f>
        <v>1055611.8480424269</v>
      </c>
      <c r="E106" s="522">
        <f>IF(+J96&lt;F105,J96,D106)</f>
        <v>28347.536590909087</v>
      </c>
      <c r="F106" s="523">
        <f t="shared" si="31"/>
        <v>1027264.3114515177</v>
      </c>
      <c r="G106" s="523">
        <f t="shared" si="32"/>
        <v>1041438.0797469723</v>
      </c>
      <c r="H106" s="526">
        <f t="shared" si="33"/>
        <v>156824.60384342558</v>
      </c>
      <c r="I106" s="577">
        <f t="shared" si="34"/>
        <v>156824.60384342558</v>
      </c>
      <c r="J106" s="514">
        <f t="shared" si="18"/>
        <v>0</v>
      </c>
      <c r="K106" s="514"/>
      <c r="L106" s="525"/>
      <c r="M106" s="514">
        <f t="shared" si="20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4"/>
        <v/>
      </c>
      <c r="C107" s="507">
        <f>IF(D93="","-",+C106+1)</f>
        <v>2025</v>
      </c>
      <c r="D107" s="374">
        <f>IF(F106+SUM(E$99:E106)=D$92,F106,D$92-SUM(E$99:E106))</f>
        <v>1027264.3114515177</v>
      </c>
      <c r="E107" s="522">
        <f>IF(+J96&lt;F106,J96,D107)</f>
        <v>28347.536590909087</v>
      </c>
      <c r="F107" s="523">
        <f t="shared" si="31"/>
        <v>998916.77486060862</v>
      </c>
      <c r="G107" s="523">
        <f t="shared" si="32"/>
        <v>1013090.5431560632</v>
      </c>
      <c r="H107" s="526">
        <f t="shared" si="33"/>
        <v>153327.50839832888</v>
      </c>
      <c r="I107" s="577">
        <f t="shared" si="34"/>
        <v>153327.50839832888</v>
      </c>
      <c r="J107" s="514">
        <f t="shared" si="18"/>
        <v>0</v>
      </c>
      <c r="K107" s="514"/>
      <c r="L107" s="525"/>
      <c r="M107" s="514">
        <f t="shared" si="20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4"/>
        <v/>
      </c>
      <c r="C108" s="507">
        <f>IF(D93="","-",+C107+1)</f>
        <v>2026</v>
      </c>
      <c r="D108" s="374">
        <f>IF(F107+SUM(E$99:E107)=D$92,F107,D$92-SUM(E$99:E107))</f>
        <v>998916.77486060862</v>
      </c>
      <c r="E108" s="522">
        <f>IF(+J96&lt;F107,J96,D108)</f>
        <v>28347.536590909087</v>
      </c>
      <c r="F108" s="523">
        <f t="shared" si="31"/>
        <v>970569.2382696995</v>
      </c>
      <c r="G108" s="523">
        <f t="shared" si="32"/>
        <v>984743.00656515406</v>
      </c>
      <c r="H108" s="526">
        <f t="shared" si="33"/>
        <v>149830.41295323215</v>
      </c>
      <c r="I108" s="577">
        <f t="shared" si="34"/>
        <v>149830.41295323215</v>
      </c>
      <c r="J108" s="514">
        <f t="shared" si="18"/>
        <v>0</v>
      </c>
      <c r="K108" s="514"/>
      <c r="L108" s="525"/>
      <c r="M108" s="514">
        <f t="shared" si="20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4"/>
        <v/>
      </c>
      <c r="C109" s="507">
        <f>IF(D93="","-",+C108+1)</f>
        <v>2027</v>
      </c>
      <c r="D109" s="374">
        <f>IF(F108+SUM(E$99:E108)=D$92,F108,D$92-SUM(E$99:E108))</f>
        <v>970569.2382696995</v>
      </c>
      <c r="E109" s="522">
        <f>IF(+J96&lt;F108,J96,D109)</f>
        <v>28347.536590909087</v>
      </c>
      <c r="F109" s="523">
        <f t="shared" si="31"/>
        <v>942221.70167879038</v>
      </c>
      <c r="G109" s="523">
        <f t="shared" si="32"/>
        <v>956395.46997424494</v>
      </c>
      <c r="H109" s="526">
        <f t="shared" si="33"/>
        <v>146333.31750813546</v>
      </c>
      <c r="I109" s="577">
        <f t="shared" si="34"/>
        <v>146333.31750813546</v>
      </c>
      <c r="J109" s="514">
        <f t="shared" si="18"/>
        <v>0</v>
      </c>
      <c r="K109" s="514"/>
      <c r="L109" s="525"/>
      <c r="M109" s="514">
        <f t="shared" si="20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4"/>
        <v/>
      </c>
      <c r="C110" s="507">
        <f>IF(D93="","-",+C109+1)</f>
        <v>2028</v>
      </c>
      <c r="D110" s="374">
        <f>IF(F109+SUM(E$99:E109)=D$92,F109,D$92-SUM(E$99:E109))</f>
        <v>942221.70167879038</v>
      </c>
      <c r="E110" s="522">
        <f>IF(+J96&lt;F109,J96,D110)</f>
        <v>28347.536590909087</v>
      </c>
      <c r="F110" s="523">
        <f t="shared" si="31"/>
        <v>913874.16508788127</v>
      </c>
      <c r="G110" s="523">
        <f t="shared" si="32"/>
        <v>928047.93338333583</v>
      </c>
      <c r="H110" s="526">
        <f t="shared" si="33"/>
        <v>142836.22206303873</v>
      </c>
      <c r="I110" s="577">
        <f t="shared" si="34"/>
        <v>142836.22206303873</v>
      </c>
      <c r="J110" s="514">
        <f t="shared" si="18"/>
        <v>0</v>
      </c>
      <c r="K110" s="514"/>
      <c r="L110" s="525"/>
      <c r="M110" s="514">
        <f t="shared" si="20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4"/>
        <v/>
      </c>
      <c r="C111" s="507">
        <f>IF(D93="","-",+C110+1)</f>
        <v>2029</v>
      </c>
      <c r="D111" s="374">
        <f>IF(F110+SUM(E$99:E110)=D$92,F110,D$92-SUM(E$99:E110))</f>
        <v>913874.16508788127</v>
      </c>
      <c r="E111" s="522">
        <f>IF(+J96&lt;F110,J96,D111)</f>
        <v>28347.536590909087</v>
      </c>
      <c r="F111" s="523">
        <f t="shared" si="31"/>
        <v>885526.62849697215</v>
      </c>
      <c r="G111" s="523">
        <f t="shared" si="32"/>
        <v>899700.39679242671</v>
      </c>
      <c r="H111" s="526">
        <f t="shared" si="33"/>
        <v>139339.12661794203</v>
      </c>
      <c r="I111" s="577">
        <f t="shared" si="34"/>
        <v>139339.12661794203</v>
      </c>
      <c r="J111" s="514">
        <f t="shared" si="18"/>
        <v>0</v>
      </c>
      <c r="K111" s="514"/>
      <c r="L111" s="525"/>
      <c r="M111" s="514">
        <f t="shared" si="20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4"/>
        <v/>
      </c>
      <c r="C112" s="507">
        <f>IF(D93="","-",+C111+1)</f>
        <v>2030</v>
      </c>
      <c r="D112" s="374">
        <f>IF(F111+SUM(E$99:E111)=D$92,F111,D$92-SUM(E$99:E111))</f>
        <v>885526.62849697215</v>
      </c>
      <c r="E112" s="522">
        <f>IF(+J96&lt;F111,J96,D112)</f>
        <v>28347.536590909087</v>
      </c>
      <c r="F112" s="523">
        <f t="shared" si="31"/>
        <v>857179.09190606303</v>
      </c>
      <c r="G112" s="523">
        <f t="shared" si="32"/>
        <v>871352.86020151759</v>
      </c>
      <c r="H112" s="526">
        <f t="shared" si="33"/>
        <v>135842.03117284531</v>
      </c>
      <c r="I112" s="577">
        <f t="shared" si="34"/>
        <v>135842.03117284531</v>
      </c>
      <c r="J112" s="514">
        <f t="shared" si="18"/>
        <v>0</v>
      </c>
      <c r="K112" s="514"/>
      <c r="L112" s="525"/>
      <c r="M112" s="514">
        <f t="shared" si="20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4"/>
        <v/>
      </c>
      <c r="C113" s="507">
        <f>IF(D93="","-",+C112+1)</f>
        <v>2031</v>
      </c>
      <c r="D113" s="374">
        <f>IF(F112+SUM(E$99:E112)=D$92,F112,D$92-SUM(E$99:E112))</f>
        <v>857179.09190606303</v>
      </c>
      <c r="E113" s="522">
        <f>IF(+J96&lt;F112,J96,D113)</f>
        <v>28347.536590909087</v>
      </c>
      <c r="F113" s="523">
        <f t="shared" si="31"/>
        <v>828831.55531515391</v>
      </c>
      <c r="G113" s="523">
        <f t="shared" si="32"/>
        <v>843005.32361060847</v>
      </c>
      <c r="H113" s="526">
        <f t="shared" si="33"/>
        <v>132344.93572774861</v>
      </c>
      <c r="I113" s="577">
        <f t="shared" si="34"/>
        <v>132344.93572774861</v>
      </c>
      <c r="J113" s="514">
        <f t="shared" si="18"/>
        <v>0</v>
      </c>
      <c r="K113" s="514"/>
      <c r="L113" s="525"/>
      <c r="M113" s="514">
        <f t="shared" si="20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4"/>
        <v/>
      </c>
      <c r="C114" s="507">
        <f>IF(D93="","-",+C113+1)</f>
        <v>2032</v>
      </c>
      <c r="D114" s="374">
        <f>IF(F113+SUM(E$99:E113)=D$92,F113,D$92-SUM(E$99:E113))</f>
        <v>828831.55531515391</v>
      </c>
      <c r="E114" s="522">
        <f>IF(+J96&lt;F113,J96,D114)</f>
        <v>28347.536590909087</v>
      </c>
      <c r="F114" s="523">
        <f t="shared" si="31"/>
        <v>800484.01872424479</v>
      </c>
      <c r="G114" s="523">
        <f t="shared" si="32"/>
        <v>814657.78701969935</v>
      </c>
      <c r="H114" s="526">
        <f t="shared" si="33"/>
        <v>128847.8402826519</v>
      </c>
      <c r="I114" s="577">
        <f t="shared" si="34"/>
        <v>128847.8402826519</v>
      </c>
      <c r="J114" s="514">
        <f t="shared" si="18"/>
        <v>0</v>
      </c>
      <c r="K114" s="514"/>
      <c r="L114" s="525"/>
      <c r="M114" s="514">
        <f t="shared" si="20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4"/>
        <v/>
      </c>
      <c r="C115" s="507">
        <f>IF(D93="","-",+C114+1)</f>
        <v>2033</v>
      </c>
      <c r="D115" s="374">
        <f>IF(F114+SUM(E$99:E114)=D$92,F114,D$92-SUM(E$99:E114))</f>
        <v>800484.01872424479</v>
      </c>
      <c r="E115" s="522">
        <f>IF(+J96&lt;F114,J96,D115)</f>
        <v>28347.536590909087</v>
      </c>
      <c r="F115" s="523">
        <f t="shared" si="31"/>
        <v>772136.48213333567</v>
      </c>
      <c r="G115" s="523">
        <f t="shared" si="32"/>
        <v>786310.25042879023</v>
      </c>
      <c r="H115" s="526">
        <f t="shared" si="33"/>
        <v>125350.74483755519</v>
      </c>
      <c r="I115" s="577">
        <f t="shared" si="34"/>
        <v>125350.74483755519</v>
      </c>
      <c r="J115" s="514">
        <f t="shared" si="18"/>
        <v>0</v>
      </c>
      <c r="K115" s="514"/>
      <c r="L115" s="525"/>
      <c r="M115" s="514">
        <f t="shared" si="20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4"/>
        <v/>
      </c>
      <c r="C116" s="507">
        <f>IF(D93="","-",+C115+1)</f>
        <v>2034</v>
      </c>
      <c r="D116" s="374">
        <f>IF(F115+SUM(E$99:E115)=D$92,F115,D$92-SUM(E$99:E115))</f>
        <v>772136.48213333567</v>
      </c>
      <c r="E116" s="522">
        <f>IF(+J96&lt;F115,J96,D116)</f>
        <v>28347.536590909087</v>
      </c>
      <c r="F116" s="523">
        <f t="shared" si="31"/>
        <v>743788.94554242655</v>
      </c>
      <c r="G116" s="523">
        <f t="shared" si="32"/>
        <v>757962.71383788111</v>
      </c>
      <c r="H116" s="526">
        <f t="shared" si="33"/>
        <v>121853.64939245848</v>
      </c>
      <c r="I116" s="577">
        <f t="shared" si="34"/>
        <v>121853.64939245848</v>
      </c>
      <c r="J116" s="514">
        <f t="shared" si="18"/>
        <v>0</v>
      </c>
      <c r="K116" s="514"/>
      <c r="L116" s="525"/>
      <c r="M116" s="514">
        <f t="shared" si="20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4"/>
        <v/>
      </c>
      <c r="C117" s="507">
        <f>IF(D93="","-",+C116+1)</f>
        <v>2035</v>
      </c>
      <c r="D117" s="374">
        <f>IF(F116+SUM(E$99:E116)=D$92,F116,D$92-SUM(E$99:E116))</f>
        <v>743788.94554242655</v>
      </c>
      <c r="E117" s="522">
        <f>IF(+J96&lt;F116,J96,D117)</f>
        <v>28347.536590909087</v>
      </c>
      <c r="F117" s="523">
        <f t="shared" si="31"/>
        <v>715441.40895151743</v>
      </c>
      <c r="G117" s="523">
        <f t="shared" si="32"/>
        <v>729615.17724697199</v>
      </c>
      <c r="H117" s="526">
        <f t="shared" si="33"/>
        <v>118356.55394736175</v>
      </c>
      <c r="I117" s="577">
        <f t="shared" si="34"/>
        <v>118356.55394736175</v>
      </c>
      <c r="J117" s="514">
        <f t="shared" si="18"/>
        <v>0</v>
      </c>
      <c r="K117" s="514"/>
      <c r="L117" s="525"/>
      <c r="M117" s="514">
        <f t="shared" si="20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4"/>
        <v/>
      </c>
      <c r="C118" s="507">
        <f>IF(D93="","-",+C117+1)</f>
        <v>2036</v>
      </c>
      <c r="D118" s="374">
        <f>IF(F117+SUM(E$99:E117)=D$92,F117,D$92-SUM(E$99:E117))</f>
        <v>715441.40895151743</v>
      </c>
      <c r="E118" s="522">
        <f>IF(+J96&lt;F117,J96,D118)</f>
        <v>28347.536590909087</v>
      </c>
      <c r="F118" s="523">
        <f t="shared" si="31"/>
        <v>687093.87236060831</v>
      </c>
      <c r="G118" s="523">
        <f t="shared" si="32"/>
        <v>701267.64065606287</v>
      </c>
      <c r="H118" s="526">
        <f t="shared" si="33"/>
        <v>114859.45850226504</v>
      </c>
      <c r="I118" s="577">
        <f t="shared" si="34"/>
        <v>114859.45850226504</v>
      </c>
      <c r="J118" s="514">
        <f t="shared" si="18"/>
        <v>0</v>
      </c>
      <c r="K118" s="514"/>
      <c r="L118" s="525"/>
      <c r="M118" s="514">
        <f t="shared" si="20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4"/>
        <v/>
      </c>
      <c r="C119" s="507">
        <f>IF(D93="","-",+C118+1)</f>
        <v>2037</v>
      </c>
      <c r="D119" s="374">
        <f>IF(F118+SUM(E$99:E118)=D$92,F118,D$92-SUM(E$99:E118))</f>
        <v>687093.87236060831</v>
      </c>
      <c r="E119" s="522">
        <f>IF(+J96&lt;F118,J96,D119)</f>
        <v>28347.536590909087</v>
      </c>
      <c r="F119" s="523">
        <f t="shared" si="31"/>
        <v>658746.33576969919</v>
      </c>
      <c r="G119" s="523">
        <f t="shared" si="32"/>
        <v>672920.10406515375</v>
      </c>
      <c r="H119" s="526">
        <f t="shared" si="33"/>
        <v>111362.36305716833</v>
      </c>
      <c r="I119" s="577">
        <f t="shared" si="34"/>
        <v>111362.36305716833</v>
      </c>
      <c r="J119" s="514">
        <f t="shared" si="18"/>
        <v>0</v>
      </c>
      <c r="K119" s="514"/>
      <c r="L119" s="525"/>
      <c r="M119" s="514">
        <f t="shared" si="20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4"/>
        <v/>
      </c>
      <c r="C120" s="507">
        <f>IF(D93="","-",+C119+1)</f>
        <v>2038</v>
      </c>
      <c r="D120" s="374">
        <f>IF(F119+SUM(E$99:E119)=D$92,F119,D$92-SUM(E$99:E119))</f>
        <v>658746.33576969919</v>
      </c>
      <c r="E120" s="522">
        <f>IF(+J96&lt;F119,J96,D120)</f>
        <v>28347.536590909087</v>
      </c>
      <c r="F120" s="523">
        <f t="shared" si="31"/>
        <v>630398.79917879007</v>
      </c>
      <c r="G120" s="523">
        <f t="shared" si="32"/>
        <v>644572.56747424463</v>
      </c>
      <c r="H120" s="526">
        <f t="shared" si="33"/>
        <v>107865.26761207162</v>
      </c>
      <c r="I120" s="577">
        <f t="shared" si="34"/>
        <v>107865.26761207162</v>
      </c>
      <c r="J120" s="514">
        <f t="shared" si="18"/>
        <v>0</v>
      </c>
      <c r="K120" s="514"/>
      <c r="L120" s="525"/>
      <c r="M120" s="514">
        <f t="shared" si="20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4"/>
        <v/>
      </c>
      <c r="C121" s="507">
        <f>IF(D93="","-",+C120+1)</f>
        <v>2039</v>
      </c>
      <c r="D121" s="374">
        <f>IF(F120+SUM(E$99:E120)=D$92,F120,D$92-SUM(E$99:E120))</f>
        <v>630398.79917879007</v>
      </c>
      <c r="E121" s="522">
        <f>IF(+J96&lt;F120,J96,D121)</f>
        <v>28347.536590909087</v>
      </c>
      <c r="F121" s="523">
        <f t="shared" si="31"/>
        <v>602051.26258788095</v>
      </c>
      <c r="G121" s="523">
        <f t="shared" si="32"/>
        <v>616225.03088333551</v>
      </c>
      <c r="H121" s="526">
        <f t="shared" si="33"/>
        <v>104368.17216697491</v>
      </c>
      <c r="I121" s="577">
        <f t="shared" si="34"/>
        <v>104368.17216697491</v>
      </c>
      <c r="J121" s="514">
        <f t="shared" si="18"/>
        <v>0</v>
      </c>
      <c r="K121" s="514"/>
      <c r="L121" s="525"/>
      <c r="M121" s="514">
        <f t="shared" si="20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4"/>
        <v/>
      </c>
      <c r="C122" s="507">
        <f>IF(D93="","-",+C121+1)</f>
        <v>2040</v>
      </c>
      <c r="D122" s="374">
        <f>IF(F121+SUM(E$99:E121)=D$92,F121,D$92-SUM(E$99:E121))</f>
        <v>602051.26258788095</v>
      </c>
      <c r="E122" s="522">
        <f>IF(+J96&lt;F121,J96,D122)</f>
        <v>28347.536590909087</v>
      </c>
      <c r="F122" s="523">
        <f t="shared" si="31"/>
        <v>573703.72599697183</v>
      </c>
      <c r="G122" s="523">
        <f t="shared" si="32"/>
        <v>587877.49429242639</v>
      </c>
      <c r="H122" s="526">
        <f t="shared" si="33"/>
        <v>100871.0767218782</v>
      </c>
      <c r="I122" s="577">
        <f t="shared" si="34"/>
        <v>100871.0767218782</v>
      </c>
      <c r="J122" s="514">
        <f t="shared" si="18"/>
        <v>0</v>
      </c>
      <c r="K122" s="514"/>
      <c r="L122" s="525"/>
      <c r="M122" s="514">
        <f t="shared" si="20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4"/>
        <v/>
      </c>
      <c r="C123" s="507">
        <f>IF(D93="","-",+C122+1)</f>
        <v>2041</v>
      </c>
      <c r="D123" s="374">
        <f>IF(F122+SUM(E$99:E122)=D$92,F122,D$92-SUM(E$99:E122))</f>
        <v>573703.72599697183</v>
      </c>
      <c r="E123" s="522">
        <f>IF(+J96&lt;F122,J96,D123)</f>
        <v>28347.536590909087</v>
      </c>
      <c r="F123" s="523">
        <f t="shared" si="31"/>
        <v>545356.18940606271</v>
      </c>
      <c r="G123" s="523">
        <f t="shared" si="32"/>
        <v>559529.95770151727</v>
      </c>
      <c r="H123" s="526">
        <f t="shared" si="33"/>
        <v>97373.981276781487</v>
      </c>
      <c r="I123" s="577">
        <f t="shared" si="34"/>
        <v>97373.981276781487</v>
      </c>
      <c r="J123" s="514">
        <f t="shared" si="18"/>
        <v>0</v>
      </c>
      <c r="K123" s="514"/>
      <c r="L123" s="525"/>
      <c r="M123" s="514">
        <f t="shared" si="20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4"/>
        <v/>
      </c>
      <c r="C124" s="507">
        <f>IF(D93="","-",+C123+1)</f>
        <v>2042</v>
      </c>
      <c r="D124" s="374">
        <f>IF(F123+SUM(E$99:E123)=D$92,F123,D$92-SUM(E$99:E123))</f>
        <v>545356.18940606271</v>
      </c>
      <c r="E124" s="522">
        <f>IF(+J96&lt;F123,J96,D124)</f>
        <v>28347.536590909087</v>
      </c>
      <c r="F124" s="523">
        <f t="shared" si="31"/>
        <v>517008.65281515365</v>
      </c>
      <c r="G124" s="523">
        <f t="shared" si="32"/>
        <v>531182.42111060815</v>
      </c>
      <c r="H124" s="526">
        <f t="shared" si="33"/>
        <v>93876.885831684776</v>
      </c>
      <c r="I124" s="577">
        <f t="shared" si="34"/>
        <v>93876.885831684776</v>
      </c>
      <c r="J124" s="514">
        <f t="shared" si="18"/>
        <v>0</v>
      </c>
      <c r="K124" s="514"/>
      <c r="L124" s="525"/>
      <c r="M124" s="514">
        <f t="shared" si="20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4"/>
        <v/>
      </c>
      <c r="C125" s="507">
        <f>IF(D93="","-",+C124+1)</f>
        <v>2043</v>
      </c>
      <c r="D125" s="374">
        <f>IF(F124+SUM(E$99:E124)=D$92,F124,D$92-SUM(E$99:E124))</f>
        <v>517008.65281515365</v>
      </c>
      <c r="E125" s="522">
        <f>IF(+J96&lt;F124,J96,D125)</f>
        <v>28347.536590909087</v>
      </c>
      <c r="F125" s="523">
        <f t="shared" si="31"/>
        <v>488661.11622424459</v>
      </c>
      <c r="G125" s="523">
        <f t="shared" si="32"/>
        <v>502834.88451969915</v>
      </c>
      <c r="H125" s="526">
        <f t="shared" si="33"/>
        <v>90379.79038658808</v>
      </c>
      <c r="I125" s="577">
        <f t="shared" si="34"/>
        <v>90379.79038658808</v>
      </c>
      <c r="J125" s="514">
        <f t="shared" si="18"/>
        <v>0</v>
      </c>
      <c r="K125" s="514"/>
      <c r="L125" s="525"/>
      <c r="M125" s="514">
        <f t="shared" si="20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4"/>
        <v/>
      </c>
      <c r="C126" s="507">
        <f>IF(D93="","-",+C125+1)</f>
        <v>2044</v>
      </c>
      <c r="D126" s="374">
        <f>IF(F125+SUM(E$99:E125)=D$92,F125,D$92-SUM(E$99:E125))</f>
        <v>488661.11622424459</v>
      </c>
      <c r="E126" s="522">
        <f>IF(+J96&lt;F125,J96,D126)</f>
        <v>28347.536590909087</v>
      </c>
      <c r="F126" s="523">
        <f t="shared" si="31"/>
        <v>460313.57963333552</v>
      </c>
      <c r="G126" s="523">
        <f t="shared" si="32"/>
        <v>474487.34792879003</v>
      </c>
      <c r="H126" s="526">
        <f t="shared" si="33"/>
        <v>86882.694941491354</v>
      </c>
      <c r="I126" s="577">
        <f t="shared" si="34"/>
        <v>86882.694941491354</v>
      </c>
      <c r="J126" s="514">
        <f t="shared" si="18"/>
        <v>0</v>
      </c>
      <c r="K126" s="514"/>
      <c r="L126" s="525"/>
      <c r="M126" s="514">
        <f t="shared" si="20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4"/>
        <v/>
      </c>
      <c r="C127" s="507">
        <f>IF(D93="","-",+C126+1)</f>
        <v>2045</v>
      </c>
      <c r="D127" s="374">
        <f>IF(F126+SUM(E$99:E126)=D$92,F126,D$92-SUM(E$99:E126))</f>
        <v>460313.57963333552</v>
      </c>
      <c r="E127" s="522">
        <f>IF(+J96&lt;F126,J96,D127)</f>
        <v>28347.536590909087</v>
      </c>
      <c r="F127" s="523">
        <f t="shared" si="31"/>
        <v>431966.04304242646</v>
      </c>
      <c r="G127" s="523">
        <f t="shared" si="32"/>
        <v>446139.81133788102</v>
      </c>
      <c r="H127" s="526">
        <f t="shared" si="33"/>
        <v>83385.599496394658</v>
      </c>
      <c r="I127" s="577">
        <f t="shared" si="34"/>
        <v>83385.599496394658</v>
      </c>
      <c r="J127" s="514">
        <f t="shared" si="18"/>
        <v>0</v>
      </c>
      <c r="K127" s="514"/>
      <c r="L127" s="525"/>
      <c r="M127" s="514">
        <f t="shared" si="20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4"/>
        <v/>
      </c>
      <c r="C128" s="507">
        <f>IF(D93="","-",+C127+1)</f>
        <v>2046</v>
      </c>
      <c r="D128" s="374">
        <f>IF(F127+SUM(E$99:E127)=D$92,F127,D$92-SUM(E$99:E127))</f>
        <v>431966.04304242646</v>
      </c>
      <c r="E128" s="522">
        <f>IF(+J96&lt;F127,J96,D128)</f>
        <v>28347.536590909087</v>
      </c>
      <c r="F128" s="523">
        <f t="shared" si="31"/>
        <v>403618.5064515174</v>
      </c>
      <c r="G128" s="523">
        <f t="shared" si="32"/>
        <v>417792.2747469719</v>
      </c>
      <c r="H128" s="526">
        <f t="shared" si="33"/>
        <v>79888.504051297947</v>
      </c>
      <c r="I128" s="577">
        <f t="shared" si="34"/>
        <v>79888.504051297947</v>
      </c>
      <c r="J128" s="514">
        <f t="shared" si="18"/>
        <v>0</v>
      </c>
      <c r="K128" s="514"/>
      <c r="L128" s="525"/>
      <c r="M128" s="514">
        <f t="shared" si="20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4"/>
        <v/>
      </c>
      <c r="C129" s="507">
        <f>IF(D93="","-",+C128+1)</f>
        <v>2047</v>
      </c>
      <c r="D129" s="374">
        <f>IF(F128+SUM(E$99:E128)=D$92,F128,D$92-SUM(E$99:E128))</f>
        <v>403618.5064515174</v>
      </c>
      <c r="E129" s="522">
        <f>IF(+J96&lt;F128,J96,D129)</f>
        <v>28347.536590909087</v>
      </c>
      <c r="F129" s="523">
        <f t="shared" si="31"/>
        <v>375270.96986060834</v>
      </c>
      <c r="G129" s="523">
        <f t="shared" si="32"/>
        <v>389444.7381560629</v>
      </c>
      <c r="H129" s="526">
        <f t="shared" si="33"/>
        <v>76391.40860620125</v>
      </c>
      <c r="I129" s="577">
        <f t="shared" si="34"/>
        <v>76391.40860620125</v>
      </c>
      <c r="J129" s="514">
        <f t="shared" si="18"/>
        <v>0</v>
      </c>
      <c r="K129" s="514"/>
      <c r="L129" s="525"/>
      <c r="M129" s="514">
        <f t="shared" si="20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4"/>
        <v/>
      </c>
      <c r="C130" s="507">
        <f>IF(D93="","-",+C129+1)</f>
        <v>2048</v>
      </c>
      <c r="D130" s="374">
        <f>IF(F129+SUM(E$99:E129)=D$92,F129,D$92-SUM(E$99:E129))</f>
        <v>375270.96986060834</v>
      </c>
      <c r="E130" s="522">
        <f>IF(+J96&lt;F129,J96,D130)</f>
        <v>28347.536590909087</v>
      </c>
      <c r="F130" s="523">
        <f t="shared" si="31"/>
        <v>346923.43326969928</v>
      </c>
      <c r="G130" s="523">
        <f t="shared" si="32"/>
        <v>361097.20156515378</v>
      </c>
      <c r="H130" s="526">
        <f t="shared" si="33"/>
        <v>72894.313161104539</v>
      </c>
      <c r="I130" s="577">
        <f t="shared" si="34"/>
        <v>72894.313161104539</v>
      </c>
      <c r="J130" s="514">
        <f t="shared" si="18"/>
        <v>0</v>
      </c>
      <c r="K130" s="514"/>
      <c r="L130" s="525"/>
      <c r="M130" s="514">
        <f t="shared" si="20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4"/>
        <v/>
      </c>
      <c r="C131" s="507">
        <f>IF(D93="","-",+C130+1)</f>
        <v>2049</v>
      </c>
      <c r="D131" s="374">
        <f>IF(F130+SUM(E$99:E130)=D$92,F130,D$92-SUM(E$99:E130))</f>
        <v>346923.43326969928</v>
      </c>
      <c r="E131" s="522">
        <f>IF(+J96&lt;F130,J96,D131)</f>
        <v>28347.536590909087</v>
      </c>
      <c r="F131" s="523">
        <f t="shared" ref="F131:F154" si="35">+D131-E131</f>
        <v>318575.89667879022</v>
      </c>
      <c r="G131" s="523">
        <f t="shared" ref="G131:G154" si="36">+(F131+D131)/2</f>
        <v>332749.66497424478</v>
      </c>
      <c r="H131" s="526">
        <f t="shared" si="33"/>
        <v>69397.217716007843</v>
      </c>
      <c r="I131" s="577">
        <f t="shared" si="34"/>
        <v>69397.217716007843</v>
      </c>
      <c r="J131" s="514">
        <f t="shared" ref="J131:J154" si="37">+I541-H541</f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 ht="12.5">
      <c r="B132" s="195" t="str">
        <f t="shared" si="24"/>
        <v/>
      </c>
      <c r="C132" s="507">
        <f>IF(D93="","-",+C131+1)</f>
        <v>2050</v>
      </c>
      <c r="D132" s="374">
        <f>IF(F131+SUM(E$99:E131)=D$92,F131,D$92-SUM(E$99:E131))</f>
        <v>318575.89667879022</v>
      </c>
      <c r="E132" s="522">
        <f>IF(+J96&lt;F131,J96,D132)</f>
        <v>28347.536590909087</v>
      </c>
      <c r="F132" s="523">
        <f t="shared" si="35"/>
        <v>290228.36008788116</v>
      </c>
      <c r="G132" s="523">
        <f t="shared" si="36"/>
        <v>304402.12838333566</v>
      </c>
      <c r="H132" s="526">
        <f t="shared" si="33"/>
        <v>65900.122270911132</v>
      </c>
      <c r="I132" s="577">
        <f t="shared" si="34"/>
        <v>65900.122270911132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 ht="12.5">
      <c r="B133" s="195" t="str">
        <f t="shared" si="24"/>
        <v/>
      </c>
      <c r="C133" s="507">
        <f>IF(D93="","-",+C132+1)</f>
        <v>2051</v>
      </c>
      <c r="D133" s="374">
        <f>IF(F132+SUM(E$99:E132)=D$92,F132,D$92-SUM(E$99:E132))</f>
        <v>290228.36008788116</v>
      </c>
      <c r="E133" s="522">
        <f>IF(+J96&lt;F132,J96,D133)</f>
        <v>28347.536590909087</v>
      </c>
      <c r="F133" s="523">
        <f t="shared" si="35"/>
        <v>261880.82349697207</v>
      </c>
      <c r="G133" s="523">
        <f t="shared" si="36"/>
        <v>276054.5917924266</v>
      </c>
      <c r="H133" s="526">
        <f t="shared" si="33"/>
        <v>62403.026825814421</v>
      </c>
      <c r="I133" s="577">
        <f t="shared" si="34"/>
        <v>62403.026825814421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 ht="12.5">
      <c r="B134" s="195" t="str">
        <f t="shared" si="24"/>
        <v/>
      </c>
      <c r="C134" s="507">
        <f>IF(D93="","-",+C133+1)</f>
        <v>2052</v>
      </c>
      <c r="D134" s="374">
        <f>IF(F133+SUM(E$99:E133)=D$92,F133,D$92-SUM(E$99:E133))</f>
        <v>261880.82349697207</v>
      </c>
      <c r="E134" s="522">
        <f>IF(+J96&lt;F133,J96,D134)</f>
        <v>28347.536590909087</v>
      </c>
      <c r="F134" s="523">
        <f t="shared" si="35"/>
        <v>233533.28690606297</v>
      </c>
      <c r="G134" s="523">
        <f t="shared" si="36"/>
        <v>247707.05520151753</v>
      </c>
      <c r="H134" s="526">
        <f t="shared" si="33"/>
        <v>58905.931380717724</v>
      </c>
      <c r="I134" s="577">
        <f t="shared" si="34"/>
        <v>58905.931380717724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 ht="12.5">
      <c r="B135" s="195" t="str">
        <f t="shared" si="24"/>
        <v/>
      </c>
      <c r="C135" s="507">
        <f>IF(D93="","-",+C134+1)</f>
        <v>2053</v>
      </c>
      <c r="D135" s="374">
        <f>IF(F134+SUM(E$99:E134)=D$92,F134,D$92-SUM(E$99:E134))</f>
        <v>233533.28690606297</v>
      </c>
      <c r="E135" s="522">
        <f>IF(+J96&lt;F134,J96,D135)</f>
        <v>28347.536590909087</v>
      </c>
      <c r="F135" s="523">
        <f t="shared" si="35"/>
        <v>205185.75031515388</v>
      </c>
      <c r="G135" s="523">
        <f t="shared" si="36"/>
        <v>219359.51861060841</v>
      </c>
      <c r="H135" s="526">
        <f t="shared" si="33"/>
        <v>55408.835935621013</v>
      </c>
      <c r="I135" s="577">
        <f t="shared" si="34"/>
        <v>55408.835935621013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 ht="12.5">
      <c r="B136" s="195" t="str">
        <f t="shared" si="24"/>
        <v/>
      </c>
      <c r="C136" s="507">
        <f>IF(D93="","-",+C135+1)</f>
        <v>2054</v>
      </c>
      <c r="D136" s="374">
        <f>IF(F135+SUM(E$99:E135)=D$92,F135,D$92-SUM(E$99:E135))</f>
        <v>205185.75031515388</v>
      </c>
      <c r="E136" s="522">
        <f>IF(+J96&lt;F135,J96,D136)</f>
        <v>28347.536590909087</v>
      </c>
      <c r="F136" s="523">
        <f t="shared" si="35"/>
        <v>176838.21372424479</v>
      </c>
      <c r="G136" s="523">
        <f t="shared" si="36"/>
        <v>191011.98201969935</v>
      </c>
      <c r="H136" s="526">
        <f t="shared" si="33"/>
        <v>51911.740490524302</v>
      </c>
      <c r="I136" s="577">
        <f t="shared" si="34"/>
        <v>51911.740490524302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 ht="12.5">
      <c r="B137" s="195" t="str">
        <f t="shared" si="24"/>
        <v/>
      </c>
      <c r="C137" s="507">
        <f>IF(D93="","-",+C136+1)</f>
        <v>2055</v>
      </c>
      <c r="D137" s="374">
        <f>IF(F136+SUM(E$99:E136)=D$92,F136,D$92-SUM(E$99:E136))</f>
        <v>176838.21372424479</v>
      </c>
      <c r="E137" s="522">
        <f>IF(+J96&lt;F136,J96,D137)</f>
        <v>28347.536590909087</v>
      </c>
      <c r="F137" s="523">
        <f t="shared" si="35"/>
        <v>148490.6771333357</v>
      </c>
      <c r="G137" s="523">
        <f t="shared" si="36"/>
        <v>162664.44542879023</v>
      </c>
      <c r="H137" s="526">
        <f t="shared" si="33"/>
        <v>48414.645045427591</v>
      </c>
      <c r="I137" s="577">
        <f t="shared" si="34"/>
        <v>48414.645045427591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 ht="12.5">
      <c r="B138" s="195" t="str">
        <f t="shared" si="24"/>
        <v/>
      </c>
      <c r="C138" s="507">
        <f>IF(D93="","-",+C137+1)</f>
        <v>2056</v>
      </c>
      <c r="D138" s="374">
        <f>IF(F137+SUM(E$99:E137)=D$92,F137,D$92-SUM(E$99:E137))</f>
        <v>148490.6771333357</v>
      </c>
      <c r="E138" s="522">
        <f>IF(+J96&lt;F137,J96,D138)</f>
        <v>28347.536590909087</v>
      </c>
      <c r="F138" s="523">
        <f t="shared" si="35"/>
        <v>120143.14054242661</v>
      </c>
      <c r="G138" s="523">
        <f t="shared" si="36"/>
        <v>134316.90883788117</v>
      </c>
      <c r="H138" s="526">
        <f t="shared" si="33"/>
        <v>44917.549600330887</v>
      </c>
      <c r="I138" s="577">
        <f t="shared" si="34"/>
        <v>44917.549600330887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 ht="12.5">
      <c r="B139" s="195" t="str">
        <f t="shared" si="24"/>
        <v/>
      </c>
      <c r="C139" s="507">
        <f>IF(D93="","-",+C138+1)</f>
        <v>2057</v>
      </c>
      <c r="D139" s="374">
        <f>IF(F138+SUM(E$99:E138)=D$92,F138,D$92-SUM(E$99:E138))</f>
        <v>120143.14054242661</v>
      </c>
      <c r="E139" s="522">
        <f>IF(+J96&lt;F138,J96,D139)</f>
        <v>28347.536590909087</v>
      </c>
      <c r="F139" s="523">
        <f t="shared" si="35"/>
        <v>91795.603951517522</v>
      </c>
      <c r="G139" s="523">
        <f t="shared" si="36"/>
        <v>105969.37224697207</v>
      </c>
      <c r="H139" s="526">
        <f t="shared" si="33"/>
        <v>41420.454155234176</v>
      </c>
      <c r="I139" s="577">
        <f t="shared" si="34"/>
        <v>41420.454155234176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 ht="12.5">
      <c r="B140" s="195" t="str">
        <f t="shared" si="24"/>
        <v/>
      </c>
      <c r="C140" s="507">
        <f>IF(D93="","-",+C139+1)</f>
        <v>2058</v>
      </c>
      <c r="D140" s="374">
        <f>IF(F139+SUM(E$99:E139)=D$92,F139,D$92-SUM(E$99:E139))</f>
        <v>91795.603951517522</v>
      </c>
      <c r="E140" s="522">
        <f>IF(+J96&lt;F139,J96,D140)</f>
        <v>28347.536590909087</v>
      </c>
      <c r="F140" s="523">
        <f t="shared" si="35"/>
        <v>63448.067360608431</v>
      </c>
      <c r="G140" s="523">
        <f t="shared" si="36"/>
        <v>77621.835656062976</v>
      </c>
      <c r="H140" s="526">
        <f t="shared" si="33"/>
        <v>37923.358710137465</v>
      </c>
      <c r="I140" s="577">
        <f t="shared" si="34"/>
        <v>37923.358710137465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 ht="12.5">
      <c r="B141" s="195" t="str">
        <f t="shared" si="24"/>
        <v/>
      </c>
      <c r="C141" s="507">
        <f>IF(D93="","-",+C140+1)</f>
        <v>2059</v>
      </c>
      <c r="D141" s="374">
        <f>IF(F140+SUM(E$99:E140)=D$92,F140,D$92-SUM(E$99:E140))</f>
        <v>63448.067360608431</v>
      </c>
      <c r="E141" s="522">
        <f>IF(+J96&lt;F140,J96,D141)</f>
        <v>28347.536590909087</v>
      </c>
      <c r="F141" s="523">
        <f t="shared" si="35"/>
        <v>35100.53076969934</v>
      </c>
      <c r="G141" s="523">
        <f t="shared" si="36"/>
        <v>49274.299065153886</v>
      </c>
      <c r="H141" s="526">
        <f t="shared" si="33"/>
        <v>34426.263265040761</v>
      </c>
      <c r="I141" s="577">
        <f t="shared" si="34"/>
        <v>34426.263265040761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 ht="12.5">
      <c r="B142" s="195" t="str">
        <f t="shared" si="24"/>
        <v/>
      </c>
      <c r="C142" s="507">
        <f>IF(D93="","-",+C141+1)</f>
        <v>2060</v>
      </c>
      <c r="D142" s="374">
        <f>IF(F141+SUM(E$99:E141)=D$92,F141,D$92-SUM(E$99:E141))</f>
        <v>35100.53076969934</v>
      </c>
      <c r="E142" s="522">
        <f>IF(+J96&lt;F141,J96,D142)</f>
        <v>28347.536590909087</v>
      </c>
      <c r="F142" s="523">
        <f t="shared" si="35"/>
        <v>6752.9941787902535</v>
      </c>
      <c r="G142" s="523">
        <f t="shared" si="36"/>
        <v>20926.762474244795</v>
      </c>
      <c r="H142" s="526">
        <f t="shared" si="33"/>
        <v>30929.16781994405</v>
      </c>
      <c r="I142" s="577">
        <f t="shared" si="34"/>
        <v>30929.16781994405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 ht="12.5">
      <c r="B143" s="195" t="str">
        <f t="shared" si="24"/>
        <v/>
      </c>
      <c r="C143" s="507">
        <f>IF(D93="","-",+C142+1)</f>
        <v>2061</v>
      </c>
      <c r="D143" s="374">
        <f>IF(F142+SUM(E$99:E142)=D$92,F142,D$92-SUM(E$99:E142))</f>
        <v>6752.9941787902535</v>
      </c>
      <c r="E143" s="522">
        <f>IF(+J96&lt;F142,J96,D143)</f>
        <v>6752.9941787902535</v>
      </c>
      <c r="F143" s="523">
        <f t="shared" si="35"/>
        <v>0</v>
      </c>
      <c r="G143" s="523">
        <f t="shared" si="36"/>
        <v>3376.4970893951267</v>
      </c>
      <c r="H143" s="526">
        <f t="shared" si="33"/>
        <v>7169.5359320335574</v>
      </c>
      <c r="I143" s="577">
        <f t="shared" si="34"/>
        <v>7169.5359320335574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 ht="12.5">
      <c r="B144" s="195" t="str">
        <f t="shared" si="2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 ht="12.5">
      <c r="B145" s="195" t="str">
        <f t="shared" si="2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 ht="12.5">
      <c r="B146" s="195" t="str">
        <f t="shared" si="2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 ht="12.5">
      <c r="B147" s="195" t="str">
        <f t="shared" si="2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 ht="12.5">
      <c r="B148" s="195" t="str">
        <f t="shared" si="2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 ht="12.5">
      <c r="B149" s="195" t="str">
        <f t="shared" si="2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 ht="12.5">
      <c r="B150" s="195" t="str">
        <f t="shared" si="2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 ht="12.5">
      <c r="B151" s="195" t="str">
        <f t="shared" si="2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 ht="12.5">
      <c r="B152" s="195" t="str">
        <f t="shared" si="2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 ht="12.5">
      <c r="B153" s="195" t="str">
        <f t="shared" si="2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" thickBot="1">
      <c r="B154" s="195" t="str">
        <f t="shared" si="2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 ht="12.5">
      <c r="C155" s="374" t="s">
        <v>78</v>
      </c>
      <c r="D155" s="375"/>
      <c r="E155" s="375">
        <f>SUM(E99:E154)</f>
        <v>1247291.6100000001</v>
      </c>
      <c r="F155" s="375"/>
      <c r="G155" s="375"/>
      <c r="H155" s="375">
        <f>SUM(H99:H154)</f>
        <v>4516591.6203587176</v>
      </c>
      <c r="I155" s="375">
        <f>SUM(I99:I154)</f>
        <v>4516591.6203587176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614725.43863410503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614725.43863410503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412</v>
      </c>
      <c r="E9" s="637" t="s">
        <v>413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4648771.29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110685.03071428572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4045314.9984785132</v>
      </c>
      <c r="E23" s="630">
        <v>110685.03071428572</v>
      </c>
      <c r="F23" s="631">
        <v>3934629.9677642277</v>
      </c>
      <c r="G23" s="630">
        <v>614725.43863410503</v>
      </c>
      <c r="H23" s="639">
        <v>614725.43863410503</v>
      </c>
      <c r="I23" s="511">
        <f t="shared" si="0"/>
        <v>0</v>
      </c>
      <c r="J23" s="511"/>
      <c r="K23" s="518">
        <f t="shared" ref="K23" si="11">+G23</f>
        <v>614725.43863410503</v>
      </c>
      <c r="L23" s="519">
        <f t="shared" ref="L23" si="12">IF(K23&lt;&gt;0,+G23-K23,0)</f>
        <v>0</v>
      </c>
      <c r="M23" s="518">
        <f t="shared" ref="M23" si="13">+H23</f>
        <v>614725.43863410503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3934629.9677642277</v>
      </c>
      <c r="E24" s="522">
        <f>IF(+I14&lt;F23,I14,D24)</f>
        <v>110685.03071428572</v>
      </c>
      <c r="F24" s="523">
        <f t="shared" ref="F24:F72" si="14">+D24-E24</f>
        <v>3823944.9370499421</v>
      </c>
      <c r="G24" s="524">
        <f t="shared" ref="G24:G48" si="15">+I$12*((D24+F24)/2)+E24</f>
        <v>546888.00485002738</v>
      </c>
      <c r="H24" s="491">
        <f t="shared" ref="H24:H48" si="16">+I$13*((D24+F24)/2)+E24</f>
        <v>546888.00485002738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3823944.9370499421</v>
      </c>
      <c r="E25" s="522">
        <f>IF(+I14&lt;F24,I14,D25)</f>
        <v>110685.03071428572</v>
      </c>
      <c r="F25" s="523">
        <f t="shared" si="14"/>
        <v>3713259.9063356565</v>
      </c>
      <c r="G25" s="524">
        <f t="shared" si="15"/>
        <v>534442.12653288466</v>
      </c>
      <c r="H25" s="491">
        <f t="shared" si="16"/>
        <v>534442.12653288466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3713259.9063356565</v>
      </c>
      <c r="E26" s="522">
        <f>IF(+I14&lt;F25,I14,D26)</f>
        <v>110685.03071428572</v>
      </c>
      <c r="F26" s="523">
        <f t="shared" si="14"/>
        <v>3602574.875621371</v>
      </c>
      <c r="G26" s="524">
        <f t="shared" si="15"/>
        <v>521996.24821574189</v>
      </c>
      <c r="H26" s="491">
        <f t="shared" si="16"/>
        <v>521996.24821574189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3602574.875621371</v>
      </c>
      <c r="E27" s="522">
        <f>IF(+I14&lt;F26,I14,D27)</f>
        <v>110685.03071428572</v>
      </c>
      <c r="F27" s="523">
        <f t="shared" si="14"/>
        <v>3491889.8449070854</v>
      </c>
      <c r="G27" s="524">
        <f t="shared" si="15"/>
        <v>509550.36989859917</v>
      </c>
      <c r="H27" s="491">
        <f t="shared" si="16"/>
        <v>509550.36989859917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3491889.8449070854</v>
      </c>
      <c r="E28" s="522">
        <f>IF(+I14&lt;F27,I14,D28)</f>
        <v>110685.03071428572</v>
      </c>
      <c r="F28" s="523">
        <f t="shared" si="14"/>
        <v>3381204.8141927999</v>
      </c>
      <c r="G28" s="524">
        <f t="shared" si="15"/>
        <v>497104.49158145639</v>
      </c>
      <c r="H28" s="491">
        <f t="shared" si="16"/>
        <v>497104.49158145639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3381204.8141927999</v>
      </c>
      <c r="E29" s="522">
        <f>IF(+I14&lt;F28,I14,D29)</f>
        <v>110685.03071428572</v>
      </c>
      <c r="F29" s="523">
        <f t="shared" si="14"/>
        <v>3270519.7834785143</v>
      </c>
      <c r="G29" s="524">
        <f t="shared" si="15"/>
        <v>484658.61326431367</v>
      </c>
      <c r="H29" s="491">
        <f t="shared" si="16"/>
        <v>484658.61326431367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3270519.7834785143</v>
      </c>
      <c r="E30" s="522">
        <f>IF(+I14&lt;F29,I14,D30)</f>
        <v>110685.03071428572</v>
      </c>
      <c r="F30" s="523">
        <f t="shared" si="14"/>
        <v>3159834.7527642287</v>
      </c>
      <c r="G30" s="524">
        <f t="shared" si="15"/>
        <v>472212.73494717089</v>
      </c>
      <c r="H30" s="491">
        <f t="shared" si="16"/>
        <v>472212.73494717089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3159834.7527642287</v>
      </c>
      <c r="E31" s="522">
        <f>IF(+I14&lt;F30,I14,D31)</f>
        <v>110685.03071428572</v>
      </c>
      <c r="F31" s="523">
        <f t="shared" si="14"/>
        <v>3049149.7220499432</v>
      </c>
      <c r="G31" s="524">
        <f t="shared" si="15"/>
        <v>459766.85663002817</v>
      </c>
      <c r="H31" s="491">
        <f t="shared" si="16"/>
        <v>459766.85663002817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3049149.7220499432</v>
      </c>
      <c r="E32" s="522">
        <f>IF(+I14&lt;F31,I14,D32)</f>
        <v>110685.03071428572</v>
      </c>
      <c r="F32" s="523">
        <f t="shared" si="14"/>
        <v>2938464.6913356576</v>
      </c>
      <c r="G32" s="524">
        <f t="shared" si="15"/>
        <v>447320.97831288539</v>
      </c>
      <c r="H32" s="491">
        <f t="shared" si="16"/>
        <v>447320.97831288539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2938464.6913356576</v>
      </c>
      <c r="E33" s="522">
        <f>IF(+I14&lt;F32,I14,D33)</f>
        <v>110685.03071428572</v>
      </c>
      <c r="F33" s="523">
        <f t="shared" si="14"/>
        <v>2827779.6606213721</v>
      </c>
      <c r="G33" s="524">
        <f t="shared" si="15"/>
        <v>434875.09999574267</v>
      </c>
      <c r="H33" s="491">
        <f t="shared" si="16"/>
        <v>434875.09999574267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2827779.6606213721</v>
      </c>
      <c r="E34" s="522">
        <f>IF(+I14&lt;F33,I14,D34)</f>
        <v>110685.03071428572</v>
      </c>
      <c r="F34" s="523">
        <f t="shared" si="14"/>
        <v>2717094.6299070865</v>
      </c>
      <c r="G34" s="524">
        <f t="shared" si="15"/>
        <v>422429.22167859989</v>
      </c>
      <c r="H34" s="491">
        <f t="shared" si="16"/>
        <v>422429.22167859989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2717094.6299070865</v>
      </c>
      <c r="E35" s="522">
        <f>IF(+I14&lt;F34,I14,D35)</f>
        <v>110685.03071428572</v>
      </c>
      <c r="F35" s="523">
        <f t="shared" si="14"/>
        <v>2606409.5991928009</v>
      </c>
      <c r="G35" s="524">
        <f t="shared" si="15"/>
        <v>409983.34336145717</v>
      </c>
      <c r="H35" s="491">
        <f t="shared" si="16"/>
        <v>409983.34336145717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2606409.5991928009</v>
      </c>
      <c r="E36" s="522">
        <f>IF(+I14&lt;F35,I14,D36)</f>
        <v>110685.03071428572</v>
      </c>
      <c r="F36" s="523">
        <f t="shared" si="14"/>
        <v>2495724.5684785154</v>
      </c>
      <c r="G36" s="524">
        <f t="shared" si="15"/>
        <v>397537.46504431439</v>
      </c>
      <c r="H36" s="491">
        <f t="shared" si="16"/>
        <v>397537.46504431439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2495724.5684785154</v>
      </c>
      <c r="E37" s="522">
        <f>IF(+I14&lt;F36,I14,D37)</f>
        <v>110685.03071428572</v>
      </c>
      <c r="F37" s="523">
        <f t="shared" si="14"/>
        <v>2385039.5377642298</v>
      </c>
      <c r="G37" s="524">
        <f t="shared" si="15"/>
        <v>385091.58672717167</v>
      </c>
      <c r="H37" s="491">
        <f t="shared" si="16"/>
        <v>385091.58672717167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2385039.5377642298</v>
      </c>
      <c r="E38" s="522">
        <f>IF(+I14&lt;F37,I14,D38)</f>
        <v>110685.03071428572</v>
      </c>
      <c r="F38" s="523">
        <f t="shared" si="14"/>
        <v>2274354.5070499443</v>
      </c>
      <c r="G38" s="524">
        <f t="shared" si="15"/>
        <v>372645.70841002889</v>
      </c>
      <c r="H38" s="491">
        <f t="shared" si="16"/>
        <v>372645.70841002889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2274354.5070499443</v>
      </c>
      <c r="E39" s="522">
        <f>IF(+I14&lt;F38,I14,D39)</f>
        <v>110685.03071428572</v>
      </c>
      <c r="F39" s="523">
        <f t="shared" si="14"/>
        <v>2163669.4763356587</v>
      </c>
      <c r="G39" s="524">
        <f t="shared" si="15"/>
        <v>360199.83009288611</v>
      </c>
      <c r="H39" s="491">
        <f t="shared" si="16"/>
        <v>360199.83009288611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2163669.4763356587</v>
      </c>
      <c r="E40" s="522">
        <f>IF(+I14&lt;F39,I14,D40)</f>
        <v>110685.03071428572</v>
      </c>
      <c r="F40" s="523">
        <f t="shared" si="14"/>
        <v>2052984.4456213729</v>
      </c>
      <c r="G40" s="524">
        <f t="shared" si="15"/>
        <v>347753.95177574339</v>
      </c>
      <c r="H40" s="491">
        <f t="shared" si="16"/>
        <v>347753.95177574339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2052984.4456213729</v>
      </c>
      <c r="E41" s="522">
        <f>IF(+I14&lt;F40,I14,D41)</f>
        <v>110685.03071428572</v>
      </c>
      <c r="F41" s="523">
        <f t="shared" si="14"/>
        <v>1942299.4149070871</v>
      </c>
      <c r="G41" s="524">
        <f t="shared" si="15"/>
        <v>335308.07345860056</v>
      </c>
      <c r="H41" s="491">
        <f t="shared" si="16"/>
        <v>335308.07345860056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1942299.4149070871</v>
      </c>
      <c r="E42" s="522">
        <f>IF(+I14&lt;F41,I14,D42)</f>
        <v>110685.03071428572</v>
      </c>
      <c r="F42" s="523">
        <f t="shared" si="14"/>
        <v>1831614.3841928013</v>
      </c>
      <c r="G42" s="524">
        <f t="shared" si="15"/>
        <v>322862.19514145784</v>
      </c>
      <c r="H42" s="491">
        <f t="shared" si="16"/>
        <v>322862.19514145784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1831614.3841928013</v>
      </c>
      <c r="E43" s="522">
        <f>IF(+I14&lt;F42,I14,D43)</f>
        <v>110685.03071428572</v>
      </c>
      <c r="F43" s="523">
        <f t="shared" si="14"/>
        <v>1720929.3534785155</v>
      </c>
      <c r="G43" s="524">
        <f t="shared" si="15"/>
        <v>310416.316824315</v>
      </c>
      <c r="H43" s="491">
        <f t="shared" si="16"/>
        <v>310416.316824315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1720929.3534785155</v>
      </c>
      <c r="E44" s="522">
        <f>IF(+I14&lt;F43,I14,D44)</f>
        <v>110685.03071428572</v>
      </c>
      <c r="F44" s="523">
        <f t="shared" si="14"/>
        <v>1610244.3227642297</v>
      </c>
      <c r="G44" s="524">
        <f t="shared" si="15"/>
        <v>297970.43850717228</v>
      </c>
      <c r="H44" s="491">
        <f t="shared" si="16"/>
        <v>297970.43850717228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1610244.3227642297</v>
      </c>
      <c r="E45" s="522">
        <f>IF(+I14&lt;F44,I14,D45)</f>
        <v>110685.03071428572</v>
      </c>
      <c r="F45" s="523">
        <f t="shared" si="14"/>
        <v>1499559.2920499439</v>
      </c>
      <c r="G45" s="524">
        <f t="shared" si="15"/>
        <v>285524.5601900295</v>
      </c>
      <c r="H45" s="491">
        <f t="shared" si="16"/>
        <v>285524.5601900295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1499559.2920499439</v>
      </c>
      <c r="E46" s="522">
        <f>IF(+I14&lt;F45,I14,D46)</f>
        <v>110685.03071428572</v>
      </c>
      <c r="F46" s="523">
        <f t="shared" si="14"/>
        <v>1388874.2613356581</v>
      </c>
      <c r="G46" s="524">
        <f t="shared" si="15"/>
        <v>273078.68187288672</v>
      </c>
      <c r="H46" s="491">
        <f t="shared" si="16"/>
        <v>273078.68187288672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1388874.2613356581</v>
      </c>
      <c r="E47" s="522">
        <f>IF(+I14&lt;F46,I14,D47)</f>
        <v>110685.03071428572</v>
      </c>
      <c r="F47" s="523">
        <f t="shared" si="14"/>
        <v>1278189.2306213723</v>
      </c>
      <c r="G47" s="524">
        <f t="shared" si="15"/>
        <v>260632.80355574394</v>
      </c>
      <c r="H47" s="491">
        <f t="shared" si="16"/>
        <v>260632.80355574394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1278189.2306213723</v>
      </c>
      <c r="E48" s="522">
        <f>IF(+I14&lt;F47,I14,D48)</f>
        <v>110685.03071428572</v>
      </c>
      <c r="F48" s="523">
        <f t="shared" si="14"/>
        <v>1167504.1999070866</v>
      </c>
      <c r="G48" s="524">
        <f t="shared" si="15"/>
        <v>248186.92523860116</v>
      </c>
      <c r="H48" s="491">
        <f t="shared" si="16"/>
        <v>248186.92523860116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1167504.1999070866</v>
      </c>
      <c r="E49" s="522">
        <f>IF(+I14&lt;F48,I14,D49)</f>
        <v>110685.03071428572</v>
      </c>
      <c r="F49" s="523">
        <f t="shared" si="14"/>
        <v>1056819.1691928008</v>
      </c>
      <c r="G49" s="524">
        <f t="shared" ref="G49:G72" si="17">+I$12*((D49+F49)/2)+E49</f>
        <v>235741.04692145839</v>
      </c>
      <c r="H49" s="491">
        <f t="shared" ref="H49:H72" si="18">+I$13*((D49+F49)/2)+E49</f>
        <v>235741.04692145839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1056819.1691928008</v>
      </c>
      <c r="E50" s="522">
        <f>IF(+I14&lt;F49,I14,D50)</f>
        <v>110685.03071428572</v>
      </c>
      <c r="F50" s="523">
        <f t="shared" si="14"/>
        <v>946134.13847851509</v>
      </c>
      <c r="G50" s="524">
        <f t="shared" si="17"/>
        <v>223295.16860431561</v>
      </c>
      <c r="H50" s="491">
        <f t="shared" si="18"/>
        <v>223295.16860431561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946134.13847851509</v>
      </c>
      <c r="E51" s="522">
        <f>IF(+I14&lt;F50,I14,D51)</f>
        <v>110685.03071428572</v>
      </c>
      <c r="F51" s="523">
        <f t="shared" si="14"/>
        <v>835449.10776422941</v>
      </c>
      <c r="G51" s="524">
        <f t="shared" si="17"/>
        <v>210849.29028717283</v>
      </c>
      <c r="H51" s="491">
        <f t="shared" si="18"/>
        <v>210849.29028717283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835449.10776422941</v>
      </c>
      <c r="E52" s="522">
        <f>IF(+I14&lt;F51,I14,D52)</f>
        <v>110685.03071428572</v>
      </c>
      <c r="F52" s="523">
        <f t="shared" si="14"/>
        <v>724764.07704994373</v>
      </c>
      <c r="G52" s="524">
        <f t="shared" si="17"/>
        <v>198403.41197003011</v>
      </c>
      <c r="H52" s="491">
        <f t="shared" si="18"/>
        <v>198403.41197003011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724764.07704994373</v>
      </c>
      <c r="E53" s="522">
        <f>IF(+I14&lt;F52,I14,D53)</f>
        <v>110685.03071428572</v>
      </c>
      <c r="F53" s="523">
        <f t="shared" si="14"/>
        <v>614079.04633565806</v>
      </c>
      <c r="G53" s="524">
        <f t="shared" si="17"/>
        <v>185957.53365288733</v>
      </c>
      <c r="H53" s="491">
        <f t="shared" si="18"/>
        <v>185957.53365288733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614079.04633565806</v>
      </c>
      <c r="E54" s="522">
        <f>IF(+I14&lt;F53,I14,D54)</f>
        <v>110685.03071428572</v>
      </c>
      <c r="F54" s="523">
        <f t="shared" si="14"/>
        <v>503394.01562137232</v>
      </c>
      <c r="G54" s="524">
        <f t="shared" si="17"/>
        <v>173511.65533574455</v>
      </c>
      <c r="H54" s="491">
        <f t="shared" si="18"/>
        <v>173511.65533574455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503394.01562137232</v>
      </c>
      <c r="E55" s="522">
        <f>IF(+I14&lt;F54,I14,D55)</f>
        <v>110685.03071428572</v>
      </c>
      <c r="F55" s="523">
        <f t="shared" si="14"/>
        <v>392708.98490708659</v>
      </c>
      <c r="G55" s="524">
        <f t="shared" si="17"/>
        <v>161065.77701860177</v>
      </c>
      <c r="H55" s="491">
        <f t="shared" si="18"/>
        <v>161065.77701860177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392708.98490708659</v>
      </c>
      <c r="E56" s="522">
        <f>IF(+I14&lt;F55,I14,D56)</f>
        <v>110685.03071428572</v>
      </c>
      <c r="F56" s="523">
        <f t="shared" si="14"/>
        <v>282023.95419280085</v>
      </c>
      <c r="G56" s="524">
        <f t="shared" si="17"/>
        <v>148619.89870145902</v>
      </c>
      <c r="H56" s="491">
        <f t="shared" si="18"/>
        <v>148619.89870145902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282023.95419280085</v>
      </c>
      <c r="E57" s="522">
        <f>IF(+I14&lt;F56,I14,D57)</f>
        <v>110685.03071428572</v>
      </c>
      <c r="F57" s="523">
        <f t="shared" si="14"/>
        <v>171338.92347851512</v>
      </c>
      <c r="G57" s="524">
        <f t="shared" si="17"/>
        <v>136174.02038431625</v>
      </c>
      <c r="H57" s="491">
        <f t="shared" si="18"/>
        <v>136174.02038431625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171338.92347851512</v>
      </c>
      <c r="E58" s="522">
        <f>IF(+I14&lt;F57,I14,D58)</f>
        <v>110685.03071428572</v>
      </c>
      <c r="F58" s="523">
        <f t="shared" si="14"/>
        <v>60653.8927642294</v>
      </c>
      <c r="G58" s="524">
        <f t="shared" si="17"/>
        <v>123728.14206717348</v>
      </c>
      <c r="H58" s="491">
        <f t="shared" si="18"/>
        <v>123728.14206717348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60653.8927642294</v>
      </c>
      <c r="E59" s="522">
        <f>IF(+I14&lt;F58,I14,D59)</f>
        <v>60653.8927642294</v>
      </c>
      <c r="F59" s="523">
        <f t="shared" si="14"/>
        <v>0</v>
      </c>
      <c r="G59" s="524">
        <f t="shared" si="17"/>
        <v>64063.978861387586</v>
      </c>
      <c r="H59" s="491">
        <f t="shared" si="18"/>
        <v>64063.978861387586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7"/>
        <v>0</v>
      </c>
      <c r="H60" s="491">
        <f t="shared" si="1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4648771.2899999991</v>
      </c>
      <c r="F73" s="375"/>
      <c r="G73" s="375">
        <f>SUM(G17:G72)</f>
        <v>16075841.380147921</v>
      </c>
      <c r="H73" s="375">
        <f>SUM(H17:H72)</f>
        <v>16075841.380147921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614725.43863410503</v>
      </c>
      <c r="N87" s="546">
        <f>IF(J92&lt;D11,0,VLOOKUP(J92,C17:O72,11))</f>
        <v>614725.43863410503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604341.76706610853</v>
      </c>
      <c r="N88" s="550">
        <f>IF(J92&lt;D11,0,VLOOKUP(J92,C99:P154,7))</f>
        <v>604341.76706610853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-10383.671567996498</v>
      </c>
      <c r="N89" s="555">
        <f>+N88-N87</f>
        <v>-10383.671567996498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4648771.29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105653.89295454546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9">+I99-H99</f>
        <v>0</v>
      </c>
      <c r="K99" s="514"/>
      <c r="L99" s="512">
        <f t="shared" ref="L99:L104" si="20">+H99</f>
        <v>231808.65934946379</v>
      </c>
      <c r="M99" s="513">
        <f t="shared" ref="M99:M130" si="21">IF(L99&lt;&gt;0,+H99-L99,0)</f>
        <v>0</v>
      </c>
      <c r="N99" s="512">
        <f t="shared" ref="N99:N104" si="22">+I99</f>
        <v>231808.65934946379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9"/>
        <v>0</v>
      </c>
      <c r="K100" s="514"/>
      <c r="L100" s="655">
        <f t="shared" si="20"/>
        <v>595870.17682545946</v>
      </c>
      <c r="M100" s="514">
        <f t="shared" si="21"/>
        <v>0</v>
      </c>
      <c r="N100" s="655">
        <f t="shared" si="22"/>
        <v>595870.17682545946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9"/>
        <v>0</v>
      </c>
      <c r="K101" s="514"/>
      <c r="L101" s="655">
        <f t="shared" si="20"/>
        <v>588082.07919327903</v>
      </c>
      <c r="M101" s="514">
        <f t="shared" ref="M101" si="26">IF(L101&lt;&gt;0,+H101-L101,0)</f>
        <v>0</v>
      </c>
      <c r="N101" s="655">
        <f t="shared" si="22"/>
        <v>588082.07919327903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19"/>
        <v>0</v>
      </c>
      <c r="K102" s="514"/>
      <c r="L102" s="655">
        <f t="shared" si="20"/>
        <v>581279.04939779744</v>
      </c>
      <c r="M102" s="514">
        <f t="shared" ref="M102" si="27">IF(L102&lt;&gt;0,+H102-L102,0)</f>
        <v>0</v>
      </c>
      <c r="N102" s="655">
        <f t="shared" si="22"/>
        <v>581279.04939779744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2021</v>
      </c>
      <c r="D103" s="629">
        <v>4319271.7846068656</v>
      </c>
      <c r="E103" s="630">
        <v>113384.65853658537</v>
      </c>
      <c r="F103" s="631">
        <v>4205887.1260702806</v>
      </c>
      <c r="G103" s="631">
        <v>4262579.4553385731</v>
      </c>
      <c r="H103" s="633">
        <v>597248.06775766809</v>
      </c>
      <c r="I103" s="634">
        <v>597248.06775766809</v>
      </c>
      <c r="J103" s="514">
        <f t="shared" si="19"/>
        <v>0</v>
      </c>
      <c r="K103" s="514"/>
      <c r="L103" s="655">
        <f t="shared" si="20"/>
        <v>597248.06775766809</v>
      </c>
      <c r="M103" s="514">
        <f t="shared" ref="M103" si="28">IF(L103&lt;&gt;0,+H103-L103,0)</f>
        <v>0</v>
      </c>
      <c r="N103" s="655">
        <f t="shared" si="22"/>
        <v>597248.06775766809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2022</v>
      </c>
      <c r="D104" s="629">
        <v>4205887.1260702806</v>
      </c>
      <c r="E104" s="630">
        <v>110685.02380952382</v>
      </c>
      <c r="F104" s="631">
        <v>4095202.1022607568</v>
      </c>
      <c r="G104" s="631">
        <v>4150544.6141655184</v>
      </c>
      <c r="H104" s="633">
        <v>598199.04164070182</v>
      </c>
      <c r="I104" s="634">
        <v>598199.04164070182</v>
      </c>
      <c r="J104" s="514">
        <f t="shared" si="19"/>
        <v>0</v>
      </c>
      <c r="K104" s="514"/>
      <c r="L104" s="655">
        <f t="shared" si="20"/>
        <v>598199.04164070182</v>
      </c>
      <c r="M104" s="514">
        <f t="shared" ref="M104" si="29">IF(L104&lt;&gt;0,+H104-L104,0)</f>
        <v>0</v>
      </c>
      <c r="N104" s="655">
        <f t="shared" si="22"/>
        <v>598199.04164070182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 ht="12.5">
      <c r="B105" s="195" t="str">
        <f t="shared" si="25"/>
        <v>IU</v>
      </c>
      <c r="C105" s="507">
        <f>IF(D93="","-",+C104+1)</f>
        <v>2023</v>
      </c>
      <c r="D105" s="374">
        <f>IF(F104+SUM(E$99:E104)=D$92,F104,D$92-SUM(E$99:E104))</f>
        <v>4095202.3922607568</v>
      </c>
      <c r="E105" s="522">
        <f>IF(+J96&lt;F104,J96,D105)</f>
        <v>105653.89295454546</v>
      </c>
      <c r="F105" s="523">
        <f t="shared" ref="F105:F130" si="32">+D105-E105</f>
        <v>3989548.4993062112</v>
      </c>
      <c r="G105" s="523">
        <f t="shared" ref="G105:G130" si="33">+(F105+D105)/2</f>
        <v>4042375.4457834838</v>
      </c>
      <c r="H105" s="526">
        <f t="shared" ref="H105:H154" si="34">+J$94*G105+E105</f>
        <v>604341.76706610853</v>
      </c>
      <c r="I105" s="577">
        <f t="shared" ref="I105:I154" si="35">+J$95*G105+E105</f>
        <v>604341.76706610853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3989548.4993062112</v>
      </c>
      <c r="E106" s="522">
        <f>IF(+J96&lt;F105,J96,D106)</f>
        <v>105653.89295454546</v>
      </c>
      <c r="F106" s="523">
        <f t="shared" si="32"/>
        <v>3883894.6063516657</v>
      </c>
      <c r="G106" s="523">
        <f t="shared" si="33"/>
        <v>3936721.5528289387</v>
      </c>
      <c r="H106" s="526">
        <f t="shared" si="34"/>
        <v>591307.7686224283</v>
      </c>
      <c r="I106" s="577">
        <f t="shared" si="35"/>
        <v>591307.7686224283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3883894.6063516657</v>
      </c>
      <c r="E107" s="522">
        <f>IF(+J96&lt;F106,J96,D107)</f>
        <v>105653.89295454546</v>
      </c>
      <c r="F107" s="523">
        <f t="shared" si="32"/>
        <v>3778240.7133971201</v>
      </c>
      <c r="G107" s="523">
        <f t="shared" si="33"/>
        <v>3831067.6598743927</v>
      </c>
      <c r="H107" s="526">
        <f t="shared" si="34"/>
        <v>578273.77017874806</v>
      </c>
      <c r="I107" s="577">
        <f t="shared" si="35"/>
        <v>578273.77017874806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3778240.7133971201</v>
      </c>
      <c r="E108" s="522">
        <f>IF(+J96&lt;F107,J96,D108)</f>
        <v>105653.89295454546</v>
      </c>
      <c r="F108" s="523">
        <f t="shared" si="32"/>
        <v>3672586.8204425746</v>
      </c>
      <c r="G108" s="523">
        <f t="shared" si="33"/>
        <v>3725413.7669198476</v>
      </c>
      <c r="H108" s="526">
        <f t="shared" si="34"/>
        <v>565239.77173506794</v>
      </c>
      <c r="I108" s="577">
        <f t="shared" si="35"/>
        <v>565239.77173506794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3672586.8204425746</v>
      </c>
      <c r="E109" s="522">
        <f>IF(+J96&lt;F108,J96,D109)</f>
        <v>105653.89295454546</v>
      </c>
      <c r="F109" s="523">
        <f t="shared" si="32"/>
        <v>3566932.927488029</v>
      </c>
      <c r="G109" s="523">
        <f t="shared" si="33"/>
        <v>3619759.8739653016</v>
      </c>
      <c r="H109" s="526">
        <f t="shared" si="34"/>
        <v>552205.77329138771</v>
      </c>
      <c r="I109" s="577">
        <f t="shared" si="35"/>
        <v>552205.77329138771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3566932.927488029</v>
      </c>
      <c r="E110" s="522">
        <f>IF(+J96&lt;F109,J96,D110)</f>
        <v>105653.89295454546</v>
      </c>
      <c r="F110" s="523">
        <f t="shared" si="32"/>
        <v>3461279.0345334834</v>
      </c>
      <c r="G110" s="523">
        <f t="shared" si="33"/>
        <v>3514105.9810107565</v>
      </c>
      <c r="H110" s="526">
        <f t="shared" si="34"/>
        <v>539171.77484770759</v>
      </c>
      <c r="I110" s="577">
        <f t="shared" si="35"/>
        <v>539171.77484770759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3461279.0345334834</v>
      </c>
      <c r="E111" s="522">
        <f>IF(+J96&lt;F110,J96,D111)</f>
        <v>105653.89295454546</v>
      </c>
      <c r="F111" s="523">
        <f t="shared" si="32"/>
        <v>3355625.1415789379</v>
      </c>
      <c r="G111" s="523">
        <f t="shared" si="33"/>
        <v>3408452.0880562104</v>
      </c>
      <c r="H111" s="526">
        <f t="shared" si="34"/>
        <v>526137.77640402725</v>
      </c>
      <c r="I111" s="577">
        <f t="shared" si="35"/>
        <v>526137.77640402725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3355625.1415789379</v>
      </c>
      <c r="E112" s="522">
        <f>IF(+J96&lt;F111,J96,D112)</f>
        <v>105653.89295454546</v>
      </c>
      <c r="F112" s="523">
        <f t="shared" si="32"/>
        <v>3249971.2486243923</v>
      </c>
      <c r="G112" s="523">
        <f t="shared" si="33"/>
        <v>3302798.1951016653</v>
      </c>
      <c r="H112" s="526">
        <f t="shared" si="34"/>
        <v>513103.77796034713</v>
      </c>
      <c r="I112" s="577">
        <f t="shared" si="35"/>
        <v>513103.77796034713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3249971.2486243923</v>
      </c>
      <c r="E113" s="522">
        <f>IF(+J96&lt;F112,J96,D113)</f>
        <v>105653.89295454546</v>
      </c>
      <c r="F113" s="523">
        <f t="shared" si="32"/>
        <v>3144317.3556698468</v>
      </c>
      <c r="G113" s="523">
        <f t="shared" si="33"/>
        <v>3197144.3021471193</v>
      </c>
      <c r="H113" s="526">
        <f t="shared" si="34"/>
        <v>500069.77951666689</v>
      </c>
      <c r="I113" s="577">
        <f t="shared" si="35"/>
        <v>500069.77951666689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3144317.3556698468</v>
      </c>
      <c r="E114" s="522">
        <f>IF(+J96&lt;F113,J96,D114)</f>
        <v>105653.89295454546</v>
      </c>
      <c r="F114" s="523">
        <f t="shared" si="32"/>
        <v>3038663.4627153012</v>
      </c>
      <c r="G114" s="523">
        <f t="shared" si="33"/>
        <v>3091490.4091925742</v>
      </c>
      <c r="H114" s="526">
        <f t="shared" si="34"/>
        <v>487035.78107298672</v>
      </c>
      <c r="I114" s="577">
        <f t="shared" si="35"/>
        <v>487035.78107298672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3038663.4627153012</v>
      </c>
      <c r="E115" s="522">
        <f>IF(+J96&lt;F114,J96,D115)</f>
        <v>105653.89295454546</v>
      </c>
      <c r="F115" s="523">
        <f t="shared" si="32"/>
        <v>2933009.5697607556</v>
      </c>
      <c r="G115" s="523">
        <f t="shared" si="33"/>
        <v>2985836.5162380282</v>
      </c>
      <c r="H115" s="526">
        <f t="shared" si="34"/>
        <v>474001.78262930649</v>
      </c>
      <c r="I115" s="577">
        <f t="shared" si="35"/>
        <v>474001.78262930649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2933009.5697607556</v>
      </c>
      <c r="E116" s="522">
        <f>IF(+J96&lt;F115,J96,D116)</f>
        <v>105653.89295454546</v>
      </c>
      <c r="F116" s="523">
        <f t="shared" si="32"/>
        <v>2827355.6768062101</v>
      </c>
      <c r="G116" s="523">
        <f t="shared" si="33"/>
        <v>2880182.6232834831</v>
      </c>
      <c r="H116" s="526">
        <f t="shared" si="34"/>
        <v>460967.78418562631</v>
      </c>
      <c r="I116" s="577">
        <f t="shared" si="35"/>
        <v>460967.78418562631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2827355.6768062101</v>
      </c>
      <c r="E117" s="522">
        <f>IF(+J96&lt;F116,J96,D117)</f>
        <v>105653.89295454546</v>
      </c>
      <c r="F117" s="523">
        <f t="shared" si="32"/>
        <v>2721701.7838516645</v>
      </c>
      <c r="G117" s="523">
        <f t="shared" si="33"/>
        <v>2774528.7303289371</v>
      </c>
      <c r="H117" s="526">
        <f t="shared" si="34"/>
        <v>447933.78574194608</v>
      </c>
      <c r="I117" s="577">
        <f t="shared" si="35"/>
        <v>447933.78574194608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2721701.7838516645</v>
      </c>
      <c r="E118" s="522">
        <f>IF(+J96&lt;F117,J96,D118)</f>
        <v>105653.89295454546</v>
      </c>
      <c r="F118" s="523">
        <f t="shared" si="32"/>
        <v>2616047.890897119</v>
      </c>
      <c r="G118" s="523">
        <f t="shared" si="33"/>
        <v>2668874.837374392</v>
      </c>
      <c r="H118" s="526">
        <f t="shared" si="34"/>
        <v>434899.78729826596</v>
      </c>
      <c r="I118" s="577">
        <f t="shared" si="35"/>
        <v>434899.78729826596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2616047.890897119</v>
      </c>
      <c r="E119" s="522">
        <f>IF(+J96&lt;F118,J96,D119)</f>
        <v>105653.89295454546</v>
      </c>
      <c r="F119" s="523">
        <f t="shared" si="32"/>
        <v>2510393.9979425734</v>
      </c>
      <c r="G119" s="523">
        <f t="shared" si="33"/>
        <v>2563220.9444198459</v>
      </c>
      <c r="H119" s="526">
        <f t="shared" si="34"/>
        <v>421865.78885458567</v>
      </c>
      <c r="I119" s="577">
        <f t="shared" si="35"/>
        <v>421865.78885458567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2510393.9979425734</v>
      </c>
      <c r="E120" s="522">
        <f>IF(+J96&lt;F119,J96,D120)</f>
        <v>105653.89295454546</v>
      </c>
      <c r="F120" s="523">
        <f t="shared" si="32"/>
        <v>2404740.1049880278</v>
      </c>
      <c r="G120" s="523">
        <f t="shared" si="33"/>
        <v>2457567.0514653008</v>
      </c>
      <c r="H120" s="526">
        <f t="shared" si="34"/>
        <v>408831.79041090555</v>
      </c>
      <c r="I120" s="577">
        <f t="shared" si="35"/>
        <v>408831.79041090555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2404740.1049880278</v>
      </c>
      <c r="E121" s="522">
        <f>IF(+J96&lt;F120,J96,D121)</f>
        <v>105653.89295454546</v>
      </c>
      <c r="F121" s="523">
        <f t="shared" si="32"/>
        <v>2299086.2120334823</v>
      </c>
      <c r="G121" s="523">
        <f t="shared" si="33"/>
        <v>2351913.1585107548</v>
      </c>
      <c r="H121" s="526">
        <f t="shared" si="34"/>
        <v>395797.79196722532</v>
      </c>
      <c r="I121" s="577">
        <f t="shared" si="35"/>
        <v>395797.79196722532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2299086.2120334823</v>
      </c>
      <c r="E122" s="522">
        <f>IF(+J96&lt;F121,J96,D122)</f>
        <v>105653.89295454546</v>
      </c>
      <c r="F122" s="523">
        <f t="shared" si="32"/>
        <v>2193432.3190789367</v>
      </c>
      <c r="G122" s="523">
        <f t="shared" si="33"/>
        <v>2246259.2655562097</v>
      </c>
      <c r="H122" s="526">
        <f t="shared" si="34"/>
        <v>382763.79352354514</v>
      </c>
      <c r="I122" s="577">
        <f t="shared" si="35"/>
        <v>382763.79352354514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2193432.3190789367</v>
      </c>
      <c r="E123" s="522">
        <f>IF(+J96&lt;F122,J96,D123)</f>
        <v>105653.89295454546</v>
      </c>
      <c r="F123" s="523">
        <f t="shared" si="32"/>
        <v>2087778.4261243911</v>
      </c>
      <c r="G123" s="523">
        <f t="shared" si="33"/>
        <v>2140605.3726016637</v>
      </c>
      <c r="H123" s="526">
        <f t="shared" si="34"/>
        <v>369729.79507986491</v>
      </c>
      <c r="I123" s="577">
        <f t="shared" si="35"/>
        <v>369729.79507986491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2087778.4261243911</v>
      </c>
      <c r="E124" s="522">
        <f>IF(+J96&lt;F123,J96,D124)</f>
        <v>105653.89295454546</v>
      </c>
      <c r="F124" s="523">
        <f t="shared" si="32"/>
        <v>1982124.5331698456</v>
      </c>
      <c r="G124" s="523">
        <f t="shared" si="33"/>
        <v>2034951.4796471184</v>
      </c>
      <c r="H124" s="526">
        <f t="shared" si="34"/>
        <v>356695.79663618474</v>
      </c>
      <c r="I124" s="577">
        <f t="shared" si="35"/>
        <v>356695.79663618474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1982124.5331698456</v>
      </c>
      <c r="E125" s="522">
        <f>IF(+J96&lt;F124,J96,D125)</f>
        <v>105653.89295454546</v>
      </c>
      <c r="F125" s="523">
        <f t="shared" si="32"/>
        <v>1876470.6402153</v>
      </c>
      <c r="G125" s="523">
        <f t="shared" si="33"/>
        <v>1929297.5866925728</v>
      </c>
      <c r="H125" s="526">
        <f t="shared" si="34"/>
        <v>343661.79819250456</v>
      </c>
      <c r="I125" s="577">
        <f t="shared" si="35"/>
        <v>343661.79819250456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1876470.6402153</v>
      </c>
      <c r="E126" s="522">
        <f>IF(+J96&lt;F125,J96,D126)</f>
        <v>105653.89295454546</v>
      </c>
      <c r="F126" s="523">
        <f t="shared" si="32"/>
        <v>1770816.7472607545</v>
      </c>
      <c r="G126" s="523">
        <f t="shared" si="33"/>
        <v>1823643.6937380272</v>
      </c>
      <c r="H126" s="526">
        <f t="shared" si="34"/>
        <v>330627.79974882433</v>
      </c>
      <c r="I126" s="577">
        <f t="shared" si="35"/>
        <v>330627.79974882433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1770816.7472607545</v>
      </c>
      <c r="E127" s="522">
        <f>IF(+J96&lt;F126,J96,D127)</f>
        <v>105653.89295454546</v>
      </c>
      <c r="F127" s="523">
        <f t="shared" si="32"/>
        <v>1665162.8543062089</v>
      </c>
      <c r="G127" s="523">
        <f t="shared" si="33"/>
        <v>1717989.8007834817</v>
      </c>
      <c r="H127" s="526">
        <f t="shared" si="34"/>
        <v>317593.80130514415</v>
      </c>
      <c r="I127" s="577">
        <f t="shared" si="35"/>
        <v>317593.80130514415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1665162.8543062089</v>
      </c>
      <c r="E128" s="522">
        <f>IF(+J96&lt;F127,J96,D128)</f>
        <v>105653.89295454546</v>
      </c>
      <c r="F128" s="523">
        <f t="shared" si="32"/>
        <v>1559508.9613516633</v>
      </c>
      <c r="G128" s="523">
        <f t="shared" si="33"/>
        <v>1612335.9078289361</v>
      </c>
      <c r="H128" s="526">
        <f t="shared" si="34"/>
        <v>304559.80286146398</v>
      </c>
      <c r="I128" s="577">
        <f t="shared" si="35"/>
        <v>304559.80286146398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1559508.9613516633</v>
      </c>
      <c r="E129" s="522">
        <f>IF(+J96&lt;F128,J96,D129)</f>
        <v>105653.89295454546</v>
      </c>
      <c r="F129" s="523">
        <f t="shared" si="32"/>
        <v>1453855.0683971178</v>
      </c>
      <c r="G129" s="523">
        <f t="shared" si="33"/>
        <v>1506682.0148743906</v>
      </c>
      <c r="H129" s="526">
        <f t="shared" si="34"/>
        <v>291525.80441778374</v>
      </c>
      <c r="I129" s="577">
        <f t="shared" si="35"/>
        <v>291525.80441778374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1453855.0683971178</v>
      </c>
      <c r="E130" s="522">
        <f>IF(+J96&lt;F129,J96,D130)</f>
        <v>105653.89295454546</v>
      </c>
      <c r="F130" s="523">
        <f t="shared" si="32"/>
        <v>1348201.1754425722</v>
      </c>
      <c r="G130" s="523">
        <f t="shared" si="33"/>
        <v>1401028.121919845</v>
      </c>
      <c r="H130" s="526">
        <f t="shared" si="34"/>
        <v>278491.80597410357</v>
      </c>
      <c r="I130" s="577">
        <f t="shared" si="35"/>
        <v>278491.80597410357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1348201.1754425722</v>
      </c>
      <c r="E131" s="522">
        <f>IF(+J96&lt;F130,J96,D131)</f>
        <v>105653.89295454546</v>
      </c>
      <c r="F131" s="523">
        <f t="shared" ref="F131:F154" si="36">+D131-E131</f>
        <v>1242547.2824880267</v>
      </c>
      <c r="G131" s="523">
        <f t="shared" ref="G131:G154" si="37">+(F131+D131)/2</f>
        <v>1295374.2289652994</v>
      </c>
      <c r="H131" s="526">
        <f t="shared" si="34"/>
        <v>265457.80753042339</v>
      </c>
      <c r="I131" s="577">
        <f t="shared" si="35"/>
        <v>265457.80753042339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1242547.2824880267</v>
      </c>
      <c r="E132" s="522">
        <f>IF(+J96&lt;F131,J96,D132)</f>
        <v>105653.89295454546</v>
      </c>
      <c r="F132" s="523">
        <f t="shared" si="36"/>
        <v>1136893.3895334811</v>
      </c>
      <c r="G132" s="523">
        <f t="shared" si="37"/>
        <v>1189720.3360107539</v>
      </c>
      <c r="H132" s="526">
        <f t="shared" si="34"/>
        <v>252423.80908674316</v>
      </c>
      <c r="I132" s="577">
        <f t="shared" si="35"/>
        <v>252423.80908674316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1136893.3895334811</v>
      </c>
      <c r="E133" s="522">
        <f>IF(+J96&lt;F132,J96,D133)</f>
        <v>105653.89295454546</v>
      </c>
      <c r="F133" s="523">
        <f t="shared" si="36"/>
        <v>1031239.4965789357</v>
      </c>
      <c r="G133" s="523">
        <f t="shared" si="37"/>
        <v>1084066.4430562083</v>
      </c>
      <c r="H133" s="526">
        <f t="shared" si="34"/>
        <v>239389.81064306299</v>
      </c>
      <c r="I133" s="577">
        <f t="shared" si="35"/>
        <v>239389.81064306299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1031239.4965789357</v>
      </c>
      <c r="E134" s="522">
        <f>IF(+J96&lt;F133,J96,D134)</f>
        <v>105653.89295454546</v>
      </c>
      <c r="F134" s="523">
        <f t="shared" si="36"/>
        <v>925585.60362439021</v>
      </c>
      <c r="G134" s="523">
        <f t="shared" si="37"/>
        <v>978412.55010166299</v>
      </c>
      <c r="H134" s="526">
        <f t="shared" si="34"/>
        <v>226355.81219938281</v>
      </c>
      <c r="I134" s="577">
        <f t="shared" si="35"/>
        <v>226355.81219938281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925585.60362439021</v>
      </c>
      <c r="E135" s="522">
        <f>IF(+J96&lt;F134,J96,D135)</f>
        <v>105653.89295454546</v>
      </c>
      <c r="F135" s="523">
        <f t="shared" si="36"/>
        <v>819931.71066984476</v>
      </c>
      <c r="G135" s="523">
        <f t="shared" si="37"/>
        <v>872758.65714711742</v>
      </c>
      <c r="H135" s="526">
        <f t="shared" si="34"/>
        <v>213321.81375570261</v>
      </c>
      <c r="I135" s="577">
        <f t="shared" si="35"/>
        <v>213321.81375570261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819931.71066984476</v>
      </c>
      <c r="E136" s="522">
        <f>IF(+J96&lt;F135,J96,D136)</f>
        <v>105653.89295454546</v>
      </c>
      <c r="F136" s="523">
        <f t="shared" si="36"/>
        <v>714277.81771529932</v>
      </c>
      <c r="G136" s="523">
        <f t="shared" si="37"/>
        <v>767104.7641925721</v>
      </c>
      <c r="H136" s="526">
        <f t="shared" si="34"/>
        <v>200287.81531202246</v>
      </c>
      <c r="I136" s="577">
        <f t="shared" si="35"/>
        <v>200287.81531202246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714277.81771529932</v>
      </c>
      <c r="E137" s="522">
        <f>IF(+J96&lt;F136,J96,D137)</f>
        <v>105653.89295454546</v>
      </c>
      <c r="F137" s="523">
        <f t="shared" si="36"/>
        <v>608623.92476075387</v>
      </c>
      <c r="G137" s="523">
        <f t="shared" si="37"/>
        <v>661450.87123802654</v>
      </c>
      <c r="H137" s="526">
        <f t="shared" si="34"/>
        <v>187253.81686834223</v>
      </c>
      <c r="I137" s="577">
        <f t="shared" si="35"/>
        <v>187253.81686834223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608623.92476075387</v>
      </c>
      <c r="E138" s="522">
        <f>IF(+J96&lt;F137,J96,D138)</f>
        <v>105653.89295454546</v>
      </c>
      <c r="F138" s="523">
        <f t="shared" si="36"/>
        <v>502970.03180620843</v>
      </c>
      <c r="G138" s="523">
        <f t="shared" si="37"/>
        <v>555796.97828348121</v>
      </c>
      <c r="H138" s="526">
        <f t="shared" si="34"/>
        <v>174219.81842466208</v>
      </c>
      <c r="I138" s="577">
        <f t="shared" si="35"/>
        <v>174219.81842466208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502970.03180620843</v>
      </c>
      <c r="E139" s="522">
        <f>IF(+J96&lt;F138,J96,D139)</f>
        <v>105653.89295454546</v>
      </c>
      <c r="F139" s="523">
        <f t="shared" si="36"/>
        <v>397316.13885166298</v>
      </c>
      <c r="G139" s="523">
        <f t="shared" si="37"/>
        <v>450143.0853289357</v>
      </c>
      <c r="H139" s="526">
        <f t="shared" si="34"/>
        <v>161185.81998098188</v>
      </c>
      <c r="I139" s="577">
        <f t="shared" si="35"/>
        <v>161185.81998098188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397316.13885166298</v>
      </c>
      <c r="E140" s="522">
        <f>IF(+J96&lt;F139,J96,D140)</f>
        <v>105653.89295454546</v>
      </c>
      <c r="F140" s="523">
        <f t="shared" si="36"/>
        <v>291662.24589711754</v>
      </c>
      <c r="G140" s="523">
        <f t="shared" si="37"/>
        <v>344489.19237439026</v>
      </c>
      <c r="H140" s="526">
        <f t="shared" si="34"/>
        <v>148151.8215373017</v>
      </c>
      <c r="I140" s="577">
        <f t="shared" si="35"/>
        <v>148151.8215373017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291662.24589711754</v>
      </c>
      <c r="E141" s="522">
        <f>IF(+J96&lt;F140,J96,D141)</f>
        <v>105653.89295454546</v>
      </c>
      <c r="F141" s="523">
        <f t="shared" si="36"/>
        <v>186008.35294257209</v>
      </c>
      <c r="G141" s="523">
        <f t="shared" si="37"/>
        <v>238835.29941984481</v>
      </c>
      <c r="H141" s="526">
        <f t="shared" si="34"/>
        <v>135117.82309362153</v>
      </c>
      <c r="I141" s="577">
        <f t="shared" si="35"/>
        <v>135117.82309362153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186008.35294257209</v>
      </c>
      <c r="E142" s="522">
        <f>IF(+J96&lt;F141,J96,D142)</f>
        <v>105653.89295454546</v>
      </c>
      <c r="F142" s="523">
        <f t="shared" si="36"/>
        <v>80354.459988026632</v>
      </c>
      <c r="G142" s="523">
        <f t="shared" si="37"/>
        <v>133181.40646529937</v>
      </c>
      <c r="H142" s="526">
        <f t="shared" si="34"/>
        <v>122083.82464994134</v>
      </c>
      <c r="I142" s="577">
        <f t="shared" si="35"/>
        <v>122083.82464994134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80354.459988026632</v>
      </c>
      <c r="E143" s="522">
        <f>IF(+J96&lt;F142,J96,D143)</f>
        <v>80354.459988026632</v>
      </c>
      <c r="F143" s="523">
        <f t="shared" si="36"/>
        <v>0</v>
      </c>
      <c r="G143" s="523">
        <f t="shared" si="37"/>
        <v>40177.229994013316</v>
      </c>
      <c r="H143" s="526">
        <f t="shared" si="34"/>
        <v>85310.926224804527</v>
      </c>
      <c r="I143" s="577">
        <f t="shared" si="35"/>
        <v>85310.926224804527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4648771.2899999991</v>
      </c>
      <c r="F155" s="375"/>
      <c r="G155" s="375"/>
      <c r="H155" s="375">
        <f>SUM(H99:H154)</f>
        <v>17079884.242994122</v>
      </c>
      <c r="I155" s="375">
        <f>SUM(I99:I154)</f>
        <v>17079884.242994122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2296505.9863365302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2296505.9863365302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414</v>
      </c>
      <c r="E9" s="637" t="s">
        <v>415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17159057.350000001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408548.98452380957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15149299.470789781</v>
      </c>
      <c r="E23" s="630">
        <v>408548.98452380957</v>
      </c>
      <c r="F23" s="631">
        <v>14740750.48626597</v>
      </c>
      <c r="G23" s="630">
        <v>2296505.9863365302</v>
      </c>
      <c r="H23" s="639">
        <v>2296505.9863365302</v>
      </c>
      <c r="I23" s="511">
        <f t="shared" si="0"/>
        <v>0</v>
      </c>
      <c r="J23" s="511"/>
      <c r="K23" s="518">
        <f t="shared" ref="K23" si="11">+G23</f>
        <v>2296505.9863365302</v>
      </c>
      <c r="L23" s="519">
        <f t="shared" ref="L23" si="12">IF(K23&lt;&gt;0,+G23-K23,0)</f>
        <v>0</v>
      </c>
      <c r="M23" s="518">
        <f t="shared" ref="M23" si="13">+H23</f>
        <v>2296505.9863365302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14740750.48626597</v>
      </c>
      <c r="E24" s="522">
        <f>IF(+I14&lt;F23,I14,D24)</f>
        <v>408548.98452380957</v>
      </c>
      <c r="F24" s="523">
        <f t="shared" ref="F24:F72" si="14">+D24-E24</f>
        <v>14332201.50174216</v>
      </c>
      <c r="G24" s="524">
        <f t="shared" ref="G24:G48" si="15">+I$12*((D24+F24)/2)+E24</f>
        <v>2043089.8995320299</v>
      </c>
      <c r="H24" s="491">
        <f t="shared" ref="H24:H48" si="16">+I$13*((D24+F24)/2)+E24</f>
        <v>2043089.8995320299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14332201.50174216</v>
      </c>
      <c r="E25" s="522">
        <f>IF(+I14&lt;F24,I14,D25)</f>
        <v>408548.98452380957</v>
      </c>
      <c r="F25" s="523">
        <f t="shared" si="14"/>
        <v>13923652.51721835</v>
      </c>
      <c r="G25" s="524">
        <f t="shared" si="15"/>
        <v>1997150.9779347545</v>
      </c>
      <c r="H25" s="491">
        <f t="shared" si="16"/>
        <v>1997150.9779347545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13923652.51721835</v>
      </c>
      <c r="E26" s="522">
        <f>IF(+I14&lt;F25,I14,D26)</f>
        <v>408548.98452380957</v>
      </c>
      <c r="F26" s="523">
        <f t="shared" si="14"/>
        <v>13515103.532694539</v>
      </c>
      <c r="G26" s="524">
        <f t="shared" si="15"/>
        <v>1951212.0563374793</v>
      </c>
      <c r="H26" s="491">
        <f t="shared" si="16"/>
        <v>1951212.0563374793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13515103.532694539</v>
      </c>
      <c r="E27" s="522">
        <f>IF(+I14&lt;F26,I14,D27)</f>
        <v>408548.98452380957</v>
      </c>
      <c r="F27" s="523">
        <f t="shared" si="14"/>
        <v>13106554.548170729</v>
      </c>
      <c r="G27" s="524">
        <f t="shared" si="15"/>
        <v>1905273.1347402039</v>
      </c>
      <c r="H27" s="491">
        <f t="shared" si="16"/>
        <v>1905273.1347402039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13106554.548170729</v>
      </c>
      <c r="E28" s="522">
        <f>IF(+I14&lt;F27,I14,D28)</f>
        <v>408548.98452380957</v>
      </c>
      <c r="F28" s="523">
        <f t="shared" si="14"/>
        <v>12698005.563646918</v>
      </c>
      <c r="G28" s="524">
        <f t="shared" si="15"/>
        <v>1859334.2131429284</v>
      </c>
      <c r="H28" s="491">
        <f t="shared" si="16"/>
        <v>1859334.2131429284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12698005.563646918</v>
      </c>
      <c r="E29" s="522">
        <f>IF(+I14&lt;F28,I14,D29)</f>
        <v>408548.98452380957</v>
      </c>
      <c r="F29" s="523">
        <f t="shared" si="14"/>
        <v>12289456.579123108</v>
      </c>
      <c r="G29" s="524">
        <f t="shared" si="15"/>
        <v>1813395.291545653</v>
      </c>
      <c r="H29" s="491">
        <f t="shared" si="16"/>
        <v>1813395.291545653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12289456.579123108</v>
      </c>
      <c r="E30" s="522">
        <f>IF(+I14&lt;F29,I14,D30)</f>
        <v>408548.98452380957</v>
      </c>
      <c r="F30" s="523">
        <f t="shared" si="14"/>
        <v>11880907.594599297</v>
      </c>
      <c r="G30" s="524">
        <f t="shared" si="15"/>
        <v>1767456.3699483776</v>
      </c>
      <c r="H30" s="491">
        <f t="shared" si="16"/>
        <v>1767456.3699483776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11880907.594599297</v>
      </c>
      <c r="E31" s="522">
        <f>IF(+I14&lt;F30,I14,D31)</f>
        <v>408548.98452380957</v>
      </c>
      <c r="F31" s="523">
        <f t="shared" si="14"/>
        <v>11472358.610075487</v>
      </c>
      <c r="G31" s="524">
        <f t="shared" si="15"/>
        <v>1721517.4483511022</v>
      </c>
      <c r="H31" s="491">
        <f t="shared" si="16"/>
        <v>1721517.4483511022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11472358.610075487</v>
      </c>
      <c r="E32" s="522">
        <f>IF(+I14&lt;F31,I14,D32)</f>
        <v>408548.98452380957</v>
      </c>
      <c r="F32" s="523">
        <f t="shared" si="14"/>
        <v>11063809.625551676</v>
      </c>
      <c r="G32" s="524">
        <f t="shared" si="15"/>
        <v>1675578.526753827</v>
      </c>
      <c r="H32" s="491">
        <f t="shared" si="16"/>
        <v>1675578.526753827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11063809.625551676</v>
      </c>
      <c r="E33" s="522">
        <f>IF(+I14&lt;F32,I14,D33)</f>
        <v>408548.98452380957</v>
      </c>
      <c r="F33" s="523">
        <f t="shared" si="14"/>
        <v>10655260.641027866</v>
      </c>
      <c r="G33" s="524">
        <f t="shared" si="15"/>
        <v>1629639.6051565516</v>
      </c>
      <c r="H33" s="491">
        <f t="shared" si="16"/>
        <v>1629639.6051565516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10655260.641027866</v>
      </c>
      <c r="E34" s="522">
        <f>IF(+I14&lt;F33,I14,D34)</f>
        <v>408548.98452380957</v>
      </c>
      <c r="F34" s="523">
        <f t="shared" si="14"/>
        <v>10246711.656504055</v>
      </c>
      <c r="G34" s="524">
        <f t="shared" si="15"/>
        <v>1583700.6835592762</v>
      </c>
      <c r="H34" s="491">
        <f t="shared" si="16"/>
        <v>1583700.6835592762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10246711.656504055</v>
      </c>
      <c r="E35" s="522">
        <f>IF(+I14&lt;F34,I14,D35)</f>
        <v>408548.98452380957</v>
      </c>
      <c r="F35" s="523">
        <f t="shared" si="14"/>
        <v>9838162.671980245</v>
      </c>
      <c r="G35" s="524">
        <f t="shared" si="15"/>
        <v>1537761.7619620007</v>
      </c>
      <c r="H35" s="491">
        <f t="shared" si="16"/>
        <v>1537761.7619620007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9838162.671980245</v>
      </c>
      <c r="E36" s="522">
        <f>IF(+I14&lt;F35,I14,D36)</f>
        <v>408548.98452380957</v>
      </c>
      <c r="F36" s="523">
        <f t="shared" si="14"/>
        <v>9429613.6874564346</v>
      </c>
      <c r="G36" s="524">
        <f t="shared" si="15"/>
        <v>1491822.8403647253</v>
      </c>
      <c r="H36" s="491">
        <f t="shared" si="16"/>
        <v>1491822.8403647253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9429613.6874564346</v>
      </c>
      <c r="E37" s="522">
        <f>IF(+I14&lt;F36,I14,D37)</f>
        <v>408548.98452380957</v>
      </c>
      <c r="F37" s="523">
        <f t="shared" si="14"/>
        <v>9021064.7029326241</v>
      </c>
      <c r="G37" s="524">
        <f t="shared" si="15"/>
        <v>1445883.9187674501</v>
      </c>
      <c r="H37" s="491">
        <f t="shared" si="16"/>
        <v>1445883.9187674501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9021064.7029326241</v>
      </c>
      <c r="E38" s="522">
        <f>IF(+I14&lt;F37,I14,D38)</f>
        <v>408548.98452380957</v>
      </c>
      <c r="F38" s="523">
        <f t="shared" si="14"/>
        <v>8612515.7184088137</v>
      </c>
      <c r="G38" s="524">
        <f t="shared" si="15"/>
        <v>1399944.9971701747</v>
      </c>
      <c r="H38" s="491">
        <f t="shared" si="16"/>
        <v>1399944.9971701747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8612515.7184088137</v>
      </c>
      <c r="E39" s="522">
        <f>IF(+I14&lt;F38,I14,D39)</f>
        <v>408548.98452380957</v>
      </c>
      <c r="F39" s="523">
        <f t="shared" si="14"/>
        <v>8203966.7338850042</v>
      </c>
      <c r="G39" s="524">
        <f t="shared" si="15"/>
        <v>1354006.0755728993</v>
      </c>
      <c r="H39" s="491">
        <f t="shared" si="16"/>
        <v>1354006.0755728993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8203966.7338850042</v>
      </c>
      <c r="E40" s="522">
        <f>IF(+I14&lt;F39,I14,D40)</f>
        <v>408548.98452380957</v>
      </c>
      <c r="F40" s="523">
        <f t="shared" si="14"/>
        <v>7795417.7493611947</v>
      </c>
      <c r="G40" s="524">
        <f t="shared" si="15"/>
        <v>1308067.1539756241</v>
      </c>
      <c r="H40" s="491">
        <f t="shared" si="16"/>
        <v>1308067.1539756241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7795417.7493611947</v>
      </c>
      <c r="E41" s="522">
        <f>IF(+I14&lt;F40,I14,D41)</f>
        <v>408548.98452380957</v>
      </c>
      <c r="F41" s="523">
        <f t="shared" si="14"/>
        <v>7386868.7648373852</v>
      </c>
      <c r="G41" s="524">
        <f t="shared" si="15"/>
        <v>1262128.2323783487</v>
      </c>
      <c r="H41" s="491">
        <f t="shared" si="16"/>
        <v>1262128.2323783487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7386868.7648373852</v>
      </c>
      <c r="E42" s="522">
        <f>IF(+I14&lt;F41,I14,D42)</f>
        <v>408548.98452380957</v>
      </c>
      <c r="F42" s="523">
        <f t="shared" si="14"/>
        <v>6978319.7803135756</v>
      </c>
      <c r="G42" s="524">
        <f t="shared" si="15"/>
        <v>1216189.3107810735</v>
      </c>
      <c r="H42" s="491">
        <f t="shared" si="16"/>
        <v>1216189.3107810735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6978319.7803135756</v>
      </c>
      <c r="E43" s="522">
        <f>IF(+I14&lt;F42,I14,D43)</f>
        <v>408548.98452380957</v>
      </c>
      <c r="F43" s="523">
        <f t="shared" si="14"/>
        <v>6569770.7957897661</v>
      </c>
      <c r="G43" s="524">
        <f t="shared" si="15"/>
        <v>1170250.3891837983</v>
      </c>
      <c r="H43" s="491">
        <f t="shared" si="16"/>
        <v>1170250.3891837983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6569770.7957897661</v>
      </c>
      <c r="E44" s="522">
        <f>IF(+I14&lt;F43,I14,D44)</f>
        <v>408548.98452380957</v>
      </c>
      <c r="F44" s="523">
        <f t="shared" si="14"/>
        <v>6161221.8112659566</v>
      </c>
      <c r="G44" s="524">
        <f t="shared" si="15"/>
        <v>1124311.4675865232</v>
      </c>
      <c r="H44" s="491">
        <f t="shared" si="16"/>
        <v>1124311.4675865232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6161221.8112659566</v>
      </c>
      <c r="E45" s="522">
        <f>IF(+I14&lt;F44,I14,D45)</f>
        <v>408548.98452380957</v>
      </c>
      <c r="F45" s="523">
        <f t="shared" si="14"/>
        <v>5752672.8267421471</v>
      </c>
      <c r="G45" s="524">
        <f t="shared" si="15"/>
        <v>1078372.5459892477</v>
      </c>
      <c r="H45" s="491">
        <f t="shared" si="16"/>
        <v>1078372.5459892477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5752672.8267421471</v>
      </c>
      <c r="E46" s="522">
        <f>IF(+I14&lt;F45,I14,D46)</f>
        <v>408548.98452380957</v>
      </c>
      <c r="F46" s="523">
        <f t="shared" si="14"/>
        <v>5344123.8422183376</v>
      </c>
      <c r="G46" s="524">
        <f t="shared" si="15"/>
        <v>1032433.6243919726</v>
      </c>
      <c r="H46" s="491">
        <f t="shared" si="16"/>
        <v>1032433.6243919726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5344123.8422183376</v>
      </c>
      <c r="E47" s="522">
        <f>IF(+I14&lt;F46,I14,D47)</f>
        <v>408548.98452380957</v>
      </c>
      <c r="F47" s="523">
        <f t="shared" si="14"/>
        <v>4935574.8576945281</v>
      </c>
      <c r="G47" s="524">
        <f t="shared" si="15"/>
        <v>986494.70279469714</v>
      </c>
      <c r="H47" s="491">
        <f t="shared" si="16"/>
        <v>986494.70279469714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4935574.8576945281</v>
      </c>
      <c r="E48" s="522">
        <f>IF(+I14&lt;F47,I14,D48)</f>
        <v>408548.98452380957</v>
      </c>
      <c r="F48" s="523">
        <f t="shared" si="14"/>
        <v>4527025.8731707186</v>
      </c>
      <c r="G48" s="524">
        <f t="shared" si="15"/>
        <v>940555.78119742195</v>
      </c>
      <c r="H48" s="491">
        <f t="shared" si="16"/>
        <v>940555.78119742195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4527025.8731707186</v>
      </c>
      <c r="E49" s="522">
        <f>IF(+I14&lt;F48,I14,D49)</f>
        <v>408548.98452380957</v>
      </c>
      <c r="F49" s="523">
        <f t="shared" si="14"/>
        <v>4118476.888646909</v>
      </c>
      <c r="G49" s="524">
        <f t="shared" ref="G49:G72" si="17">+I$12*((D49+F49)/2)+E49</f>
        <v>894616.85960014653</v>
      </c>
      <c r="H49" s="491">
        <f t="shared" ref="H49:H72" si="18">+I$13*((D49+F49)/2)+E49</f>
        <v>894616.85960014653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4118476.888646909</v>
      </c>
      <c r="E50" s="522">
        <f>IF(+I14&lt;F49,I14,D50)</f>
        <v>408548.98452380957</v>
      </c>
      <c r="F50" s="523">
        <f t="shared" si="14"/>
        <v>3709927.9041230995</v>
      </c>
      <c r="G50" s="524">
        <f t="shared" si="17"/>
        <v>848677.93800287135</v>
      </c>
      <c r="H50" s="491">
        <f t="shared" si="18"/>
        <v>848677.93800287135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3709927.9041230995</v>
      </c>
      <c r="E51" s="522">
        <f>IF(+I14&lt;F50,I14,D51)</f>
        <v>408548.98452380957</v>
      </c>
      <c r="F51" s="523">
        <f t="shared" si="14"/>
        <v>3301378.91959929</v>
      </c>
      <c r="G51" s="524">
        <f t="shared" si="17"/>
        <v>802739.01640559616</v>
      </c>
      <c r="H51" s="491">
        <f t="shared" si="18"/>
        <v>802739.01640559616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3301378.91959929</v>
      </c>
      <c r="E52" s="522">
        <f>IF(+I14&lt;F51,I14,D52)</f>
        <v>408548.98452380957</v>
      </c>
      <c r="F52" s="523">
        <f t="shared" si="14"/>
        <v>2892829.9350754805</v>
      </c>
      <c r="G52" s="524">
        <f t="shared" si="17"/>
        <v>756800.09480832086</v>
      </c>
      <c r="H52" s="491">
        <f t="shared" si="18"/>
        <v>756800.09480832086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2892829.9350754805</v>
      </c>
      <c r="E53" s="522">
        <f>IF(+I14&lt;F52,I14,D53)</f>
        <v>408548.98452380957</v>
      </c>
      <c r="F53" s="523">
        <f t="shared" si="14"/>
        <v>2484280.950551671</v>
      </c>
      <c r="G53" s="524">
        <f t="shared" si="17"/>
        <v>710861.17321104556</v>
      </c>
      <c r="H53" s="491">
        <f t="shared" si="18"/>
        <v>710861.17321104556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2484280.950551671</v>
      </c>
      <c r="E54" s="522">
        <f>IF(+I14&lt;F53,I14,D54)</f>
        <v>408548.98452380957</v>
      </c>
      <c r="F54" s="523">
        <f t="shared" si="14"/>
        <v>2075731.9660278615</v>
      </c>
      <c r="G54" s="524">
        <f t="shared" si="17"/>
        <v>664922.25161377026</v>
      </c>
      <c r="H54" s="491">
        <f t="shared" si="18"/>
        <v>664922.25161377026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2075731.9660278615</v>
      </c>
      <c r="E55" s="522">
        <f>IF(+I14&lt;F54,I14,D55)</f>
        <v>408548.98452380957</v>
      </c>
      <c r="F55" s="523">
        <f t="shared" si="14"/>
        <v>1667182.9815040519</v>
      </c>
      <c r="G55" s="524">
        <f t="shared" si="17"/>
        <v>618983.33001649496</v>
      </c>
      <c r="H55" s="491">
        <f t="shared" si="18"/>
        <v>618983.33001649496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1667182.9815040519</v>
      </c>
      <c r="E56" s="522">
        <f>IF(+I14&lt;F55,I14,D56)</f>
        <v>408548.98452380957</v>
      </c>
      <c r="F56" s="523">
        <f t="shared" si="14"/>
        <v>1258633.9969802424</v>
      </c>
      <c r="G56" s="524">
        <f t="shared" si="17"/>
        <v>573044.40841921978</v>
      </c>
      <c r="H56" s="491">
        <f t="shared" si="18"/>
        <v>573044.40841921978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1258633.9969802424</v>
      </c>
      <c r="E57" s="522">
        <f>IF(+I14&lt;F56,I14,D57)</f>
        <v>408548.98452380957</v>
      </c>
      <c r="F57" s="523">
        <f t="shared" si="14"/>
        <v>850085.01245643292</v>
      </c>
      <c r="G57" s="524">
        <f t="shared" si="17"/>
        <v>527105.48682194448</v>
      </c>
      <c r="H57" s="491">
        <f t="shared" si="18"/>
        <v>527105.48682194448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850085.01245643292</v>
      </c>
      <c r="E58" s="522">
        <f>IF(+I14&lt;F57,I14,D58)</f>
        <v>408548.98452380957</v>
      </c>
      <c r="F58" s="523">
        <f t="shared" si="14"/>
        <v>441536.02793262334</v>
      </c>
      <c r="G58" s="524">
        <f t="shared" si="17"/>
        <v>481166.56522466918</v>
      </c>
      <c r="H58" s="491">
        <f t="shared" si="18"/>
        <v>481166.56522466918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441536.02793262334</v>
      </c>
      <c r="E59" s="522">
        <f>IF(+I14&lt;F58,I14,D59)</f>
        <v>408548.98452380957</v>
      </c>
      <c r="F59" s="523">
        <f t="shared" si="14"/>
        <v>32987.04340881377</v>
      </c>
      <c r="G59" s="524">
        <f t="shared" si="17"/>
        <v>435227.64362739393</v>
      </c>
      <c r="H59" s="491">
        <f t="shared" si="18"/>
        <v>435227.64362739393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32987.04340881377</v>
      </c>
      <c r="E60" s="522">
        <f>IF(+I14&lt;F59,I14,D60)</f>
        <v>32987.04340881377</v>
      </c>
      <c r="F60" s="523">
        <f t="shared" si="14"/>
        <v>0</v>
      </c>
      <c r="G60" s="524">
        <f t="shared" si="17"/>
        <v>34841.642561287124</v>
      </c>
      <c r="H60" s="491">
        <f t="shared" si="18"/>
        <v>34841.642561287124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17159057.350000005</v>
      </c>
      <c r="F73" s="375"/>
      <c r="G73" s="375">
        <f>SUM(G17:G72)</f>
        <v>58742386.250668295</v>
      </c>
      <c r="H73" s="375">
        <f>SUM(H17:H72)</f>
        <v>58742386.250668295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2296505.9863365302</v>
      </c>
      <c r="N87" s="546">
        <f>IF(J92&lt;D11,0,VLOOKUP(J92,C17:O72,11))</f>
        <v>2296505.9863365302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2205586.0656350143</v>
      </c>
      <c r="N88" s="550">
        <f>IF(J92&lt;D11,0,VLOOKUP(J92,C99:P154,7))</f>
        <v>2205586.0656350143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-90919.920701515861</v>
      </c>
      <c r="N89" s="555">
        <f>+N88-N87</f>
        <v>-90919.920701515861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17159057.350000001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389978.57613636367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9">+I99-H99</f>
        <v>0</v>
      </c>
      <c r="K99" s="514"/>
      <c r="L99" s="512">
        <f t="shared" ref="L99:L104" si="20">+H99</f>
        <v>1229377.3244778609</v>
      </c>
      <c r="M99" s="513">
        <f t="shared" ref="M99:M130" si="21">IF(L99&lt;&gt;0,+H99-L99,0)</f>
        <v>0</v>
      </c>
      <c r="N99" s="512">
        <f t="shared" ref="N99:N104" si="22">+I99</f>
        <v>1229377.3244778609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9"/>
        <v>0</v>
      </c>
      <c r="K100" s="514"/>
      <c r="L100" s="655">
        <f t="shared" si="20"/>
        <v>2177560.8695091857</v>
      </c>
      <c r="M100" s="514">
        <f t="shared" si="21"/>
        <v>0</v>
      </c>
      <c r="N100" s="655">
        <f t="shared" si="22"/>
        <v>2177560.8695091857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9"/>
        <v>0</v>
      </c>
      <c r="K101" s="514"/>
      <c r="L101" s="655">
        <f t="shared" si="20"/>
        <v>2148891.1072448152</v>
      </c>
      <c r="M101" s="514">
        <f t="shared" ref="M101" si="26">IF(L101&lt;&gt;0,+H101-L101,0)</f>
        <v>0</v>
      </c>
      <c r="N101" s="655">
        <f t="shared" si="22"/>
        <v>2148891.1072448152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19"/>
        <v>0</v>
      </c>
      <c r="K102" s="514"/>
      <c r="L102" s="655">
        <f t="shared" si="20"/>
        <v>2123671.9859832102</v>
      </c>
      <c r="M102" s="514">
        <f t="shared" ref="M102" si="27">IF(L102&lt;&gt;0,+H102-L102,0)</f>
        <v>0</v>
      </c>
      <c r="N102" s="655">
        <f t="shared" si="22"/>
        <v>2123671.9859832102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2021</v>
      </c>
      <c r="D103" s="629">
        <v>15739407.817552604</v>
      </c>
      <c r="E103" s="630">
        <v>418513.58536585368</v>
      </c>
      <c r="F103" s="631">
        <v>15320894.23218675</v>
      </c>
      <c r="G103" s="631">
        <v>15530151.024869677</v>
      </c>
      <c r="H103" s="633">
        <v>2181406.6643911372</v>
      </c>
      <c r="I103" s="634">
        <v>2181406.6643911372</v>
      </c>
      <c r="J103" s="514">
        <f t="shared" si="19"/>
        <v>0</v>
      </c>
      <c r="K103" s="514"/>
      <c r="L103" s="655">
        <f t="shared" si="20"/>
        <v>2181406.6643911372</v>
      </c>
      <c r="M103" s="514">
        <f t="shared" ref="M103" si="28">IF(L103&lt;&gt;0,+H103-L103,0)</f>
        <v>0</v>
      </c>
      <c r="N103" s="655">
        <f t="shared" si="22"/>
        <v>2181406.6643911372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2022</v>
      </c>
      <c r="D104" s="629">
        <v>15320894.23218675</v>
      </c>
      <c r="E104" s="630">
        <v>408548.97619047621</v>
      </c>
      <c r="F104" s="631">
        <v>14912345.255996274</v>
      </c>
      <c r="G104" s="631">
        <v>15116619.744091511</v>
      </c>
      <c r="H104" s="633">
        <v>2184114.5254237889</v>
      </c>
      <c r="I104" s="634">
        <v>2184114.5254237889</v>
      </c>
      <c r="J104" s="514">
        <f t="shared" si="19"/>
        <v>0</v>
      </c>
      <c r="K104" s="514"/>
      <c r="L104" s="655">
        <f t="shared" si="20"/>
        <v>2184114.5254237889</v>
      </c>
      <c r="M104" s="514">
        <f t="shared" ref="M104" si="29">IF(L104&lt;&gt;0,+H104-L104,0)</f>
        <v>0</v>
      </c>
      <c r="N104" s="655">
        <f t="shared" si="22"/>
        <v>2184114.5254237889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 ht="12.5">
      <c r="B105" s="195" t="str">
        <f t="shared" si="25"/>
        <v>IU</v>
      </c>
      <c r="C105" s="507">
        <f>IF(D93="","-",+C104+1)</f>
        <v>2023</v>
      </c>
      <c r="D105" s="374">
        <f>IF(F104+SUM(E$99:E104)=D$92,F104,D$92-SUM(E$99:E104))</f>
        <v>14912345.605996273</v>
      </c>
      <c r="E105" s="522">
        <f>IF(+J96&lt;F104,J96,D105)</f>
        <v>389978.57613636367</v>
      </c>
      <c r="F105" s="523">
        <f t="shared" ref="F105:F130" si="32">+D105-E105</f>
        <v>14522367.02985991</v>
      </c>
      <c r="G105" s="523">
        <f t="shared" ref="G105:G130" si="33">+(F105+D105)/2</f>
        <v>14717356.317928091</v>
      </c>
      <c r="H105" s="526">
        <f t="shared" ref="H105:H154" si="34">+J$94*G105+E105</f>
        <v>2205586.0656350143</v>
      </c>
      <c r="I105" s="577">
        <f t="shared" ref="I105:I154" si="35">+J$95*G105+E105</f>
        <v>2205586.0656350143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14522367.02985991</v>
      </c>
      <c r="E106" s="522">
        <f>IF(+J96&lt;F105,J96,D106)</f>
        <v>389978.57613636367</v>
      </c>
      <c r="F106" s="523">
        <f t="shared" si="32"/>
        <v>14132388.453723546</v>
      </c>
      <c r="G106" s="523">
        <f t="shared" si="33"/>
        <v>14327377.741791729</v>
      </c>
      <c r="H106" s="526">
        <f t="shared" si="34"/>
        <v>2157476.3366672732</v>
      </c>
      <c r="I106" s="577">
        <f t="shared" si="35"/>
        <v>2157476.3366672732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14132388.453723546</v>
      </c>
      <c r="E107" s="522">
        <f>IF(+J96&lt;F106,J96,D107)</f>
        <v>389978.57613636367</v>
      </c>
      <c r="F107" s="523">
        <f t="shared" si="32"/>
        <v>13742409.877587182</v>
      </c>
      <c r="G107" s="523">
        <f t="shared" si="33"/>
        <v>13937399.165655363</v>
      </c>
      <c r="H107" s="526">
        <f t="shared" si="34"/>
        <v>2109366.6076995311</v>
      </c>
      <c r="I107" s="577">
        <f t="shared" si="35"/>
        <v>2109366.6076995311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13742409.877587182</v>
      </c>
      <c r="E108" s="522">
        <f>IF(+J96&lt;F107,J96,D108)</f>
        <v>389978.57613636367</v>
      </c>
      <c r="F108" s="523">
        <f t="shared" si="32"/>
        <v>13352431.301450819</v>
      </c>
      <c r="G108" s="523">
        <f t="shared" si="33"/>
        <v>13547420.589519002</v>
      </c>
      <c r="H108" s="526">
        <f t="shared" si="34"/>
        <v>2061256.8787317895</v>
      </c>
      <c r="I108" s="577">
        <f t="shared" si="35"/>
        <v>2061256.8787317895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13352431.301450819</v>
      </c>
      <c r="E109" s="522">
        <f>IF(+J96&lt;F108,J96,D109)</f>
        <v>389978.57613636367</v>
      </c>
      <c r="F109" s="523">
        <f t="shared" si="32"/>
        <v>12962452.725314455</v>
      </c>
      <c r="G109" s="523">
        <f t="shared" si="33"/>
        <v>13157442.013382636</v>
      </c>
      <c r="H109" s="526">
        <f t="shared" si="34"/>
        <v>2013147.1497640475</v>
      </c>
      <c r="I109" s="577">
        <f t="shared" si="35"/>
        <v>2013147.1497640475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12962452.725314455</v>
      </c>
      <c r="E110" s="522">
        <f>IF(+J96&lt;F109,J96,D110)</f>
        <v>389978.57613636367</v>
      </c>
      <c r="F110" s="523">
        <f t="shared" si="32"/>
        <v>12572474.149178091</v>
      </c>
      <c r="G110" s="523">
        <f t="shared" si="33"/>
        <v>12767463.437246274</v>
      </c>
      <c r="H110" s="526">
        <f t="shared" si="34"/>
        <v>1965037.4207963061</v>
      </c>
      <c r="I110" s="577">
        <f t="shared" si="35"/>
        <v>1965037.4207963061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12572474.149178091</v>
      </c>
      <c r="E111" s="522">
        <f>IF(+J96&lt;F110,J96,D111)</f>
        <v>389978.57613636367</v>
      </c>
      <c r="F111" s="523">
        <f t="shared" si="32"/>
        <v>12182495.573041728</v>
      </c>
      <c r="G111" s="523">
        <f t="shared" si="33"/>
        <v>12377484.861109909</v>
      </c>
      <c r="H111" s="526">
        <f t="shared" si="34"/>
        <v>1916927.691828564</v>
      </c>
      <c r="I111" s="577">
        <f t="shared" si="35"/>
        <v>1916927.691828564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12182495.573041728</v>
      </c>
      <c r="E112" s="522">
        <f>IF(+J96&lt;F111,J96,D112)</f>
        <v>389978.57613636367</v>
      </c>
      <c r="F112" s="523">
        <f t="shared" si="32"/>
        <v>11792516.996905364</v>
      </c>
      <c r="G112" s="523">
        <f t="shared" si="33"/>
        <v>11987506.284973547</v>
      </c>
      <c r="H112" s="526">
        <f t="shared" si="34"/>
        <v>1868817.9628608227</v>
      </c>
      <c r="I112" s="577">
        <f t="shared" si="35"/>
        <v>1868817.9628608227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11792516.996905364</v>
      </c>
      <c r="E113" s="522">
        <f>IF(+J96&lt;F112,J96,D113)</f>
        <v>389978.57613636367</v>
      </c>
      <c r="F113" s="523">
        <f t="shared" si="32"/>
        <v>11402538.420769</v>
      </c>
      <c r="G113" s="523">
        <f t="shared" si="33"/>
        <v>11597527.708837181</v>
      </c>
      <c r="H113" s="526">
        <f t="shared" si="34"/>
        <v>1820708.2338930806</v>
      </c>
      <c r="I113" s="577">
        <f t="shared" si="35"/>
        <v>1820708.2338930806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11402538.420769</v>
      </c>
      <c r="E114" s="522">
        <f>IF(+J96&lt;F113,J96,D114)</f>
        <v>389978.57613636367</v>
      </c>
      <c r="F114" s="523">
        <f t="shared" si="32"/>
        <v>11012559.844632637</v>
      </c>
      <c r="G114" s="523">
        <f t="shared" si="33"/>
        <v>11207549.13270082</v>
      </c>
      <c r="H114" s="526">
        <f t="shared" si="34"/>
        <v>1772598.5049253392</v>
      </c>
      <c r="I114" s="577">
        <f t="shared" si="35"/>
        <v>1772598.5049253392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11012559.844632637</v>
      </c>
      <c r="E115" s="522">
        <f>IF(+J96&lt;F114,J96,D115)</f>
        <v>389978.57613636367</v>
      </c>
      <c r="F115" s="523">
        <f t="shared" si="32"/>
        <v>10622581.268496273</v>
      </c>
      <c r="G115" s="523">
        <f t="shared" si="33"/>
        <v>10817570.556564454</v>
      </c>
      <c r="H115" s="526">
        <f t="shared" si="34"/>
        <v>1724488.7759575972</v>
      </c>
      <c r="I115" s="577">
        <f t="shared" si="35"/>
        <v>1724488.7759575972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10622581.268496273</v>
      </c>
      <c r="E116" s="522">
        <f>IF(+J96&lt;F115,J96,D116)</f>
        <v>389978.57613636367</v>
      </c>
      <c r="F116" s="523">
        <f t="shared" si="32"/>
        <v>10232602.692359909</v>
      </c>
      <c r="G116" s="523">
        <f t="shared" si="33"/>
        <v>10427591.980428092</v>
      </c>
      <c r="H116" s="526">
        <f t="shared" si="34"/>
        <v>1676379.0469898556</v>
      </c>
      <c r="I116" s="577">
        <f t="shared" si="35"/>
        <v>1676379.0469898556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10232602.692359909</v>
      </c>
      <c r="E117" s="522">
        <f>IF(+J96&lt;F116,J96,D117)</f>
        <v>389978.57613636367</v>
      </c>
      <c r="F117" s="523">
        <f t="shared" si="32"/>
        <v>9842624.1162235457</v>
      </c>
      <c r="G117" s="523">
        <f t="shared" si="33"/>
        <v>10037613.404291727</v>
      </c>
      <c r="H117" s="526">
        <f t="shared" si="34"/>
        <v>1628269.3180221138</v>
      </c>
      <c r="I117" s="577">
        <f t="shared" si="35"/>
        <v>1628269.3180221138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9842624.1162235457</v>
      </c>
      <c r="E118" s="522">
        <f>IF(+J96&lt;F117,J96,D118)</f>
        <v>389978.57613636367</v>
      </c>
      <c r="F118" s="523">
        <f t="shared" si="32"/>
        <v>9452645.5400871821</v>
      </c>
      <c r="G118" s="523">
        <f t="shared" si="33"/>
        <v>9647634.8281553648</v>
      </c>
      <c r="H118" s="526">
        <f t="shared" si="34"/>
        <v>1580159.5890543722</v>
      </c>
      <c r="I118" s="577">
        <f t="shared" si="35"/>
        <v>1580159.5890543722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9452645.5400871821</v>
      </c>
      <c r="E119" s="522">
        <f>IF(+J96&lt;F118,J96,D119)</f>
        <v>389978.57613636367</v>
      </c>
      <c r="F119" s="523">
        <f t="shared" si="32"/>
        <v>9062666.9639508184</v>
      </c>
      <c r="G119" s="523">
        <f t="shared" si="33"/>
        <v>9257656.2520189993</v>
      </c>
      <c r="H119" s="526">
        <f t="shared" si="34"/>
        <v>1532049.8600866303</v>
      </c>
      <c r="I119" s="577">
        <f t="shared" si="35"/>
        <v>1532049.8600866303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9062666.9639508184</v>
      </c>
      <c r="E120" s="522">
        <f>IF(+J96&lt;F119,J96,D120)</f>
        <v>389978.57613636367</v>
      </c>
      <c r="F120" s="523">
        <f t="shared" si="32"/>
        <v>8672688.3878144547</v>
      </c>
      <c r="G120" s="523">
        <f t="shared" si="33"/>
        <v>8867677.6758826375</v>
      </c>
      <c r="H120" s="526">
        <f t="shared" si="34"/>
        <v>1483940.1311188887</v>
      </c>
      <c r="I120" s="577">
        <f t="shared" si="35"/>
        <v>1483940.1311188887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8672688.3878144547</v>
      </c>
      <c r="E121" s="522">
        <f>IF(+J96&lt;F120,J96,D121)</f>
        <v>389978.57613636367</v>
      </c>
      <c r="F121" s="523">
        <f t="shared" si="32"/>
        <v>8282709.8116780911</v>
      </c>
      <c r="G121" s="523">
        <f t="shared" si="33"/>
        <v>8477699.099746272</v>
      </c>
      <c r="H121" s="526">
        <f t="shared" si="34"/>
        <v>1435830.4021511469</v>
      </c>
      <c r="I121" s="577">
        <f t="shared" si="35"/>
        <v>1435830.4021511469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8282709.8116780911</v>
      </c>
      <c r="E122" s="522">
        <f>IF(+J96&lt;F121,J96,D122)</f>
        <v>389978.57613636367</v>
      </c>
      <c r="F122" s="523">
        <f t="shared" si="32"/>
        <v>7892731.2355417274</v>
      </c>
      <c r="G122" s="523">
        <f t="shared" si="33"/>
        <v>8087720.5236099092</v>
      </c>
      <c r="H122" s="526">
        <f t="shared" si="34"/>
        <v>1387720.6731834053</v>
      </c>
      <c r="I122" s="577">
        <f t="shared" si="35"/>
        <v>1387720.6731834053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7892731.2355417274</v>
      </c>
      <c r="E123" s="522">
        <f>IF(+J96&lt;F122,J96,D123)</f>
        <v>389978.57613636367</v>
      </c>
      <c r="F123" s="523">
        <f t="shared" si="32"/>
        <v>7502752.6594053637</v>
      </c>
      <c r="G123" s="523">
        <f t="shared" si="33"/>
        <v>7697741.9474735456</v>
      </c>
      <c r="H123" s="526">
        <f t="shared" si="34"/>
        <v>1339610.9442156637</v>
      </c>
      <c r="I123" s="577">
        <f t="shared" si="35"/>
        <v>1339610.9442156637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7502752.6594053637</v>
      </c>
      <c r="E124" s="522">
        <f>IF(+J96&lt;F123,J96,D124)</f>
        <v>389978.57613636367</v>
      </c>
      <c r="F124" s="523">
        <f t="shared" si="32"/>
        <v>7112774.0832690001</v>
      </c>
      <c r="G124" s="523">
        <f t="shared" si="33"/>
        <v>7307763.3713371819</v>
      </c>
      <c r="H124" s="526">
        <f t="shared" si="34"/>
        <v>1291501.2152479219</v>
      </c>
      <c r="I124" s="577">
        <f t="shared" si="35"/>
        <v>1291501.2152479219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7112774.0832690001</v>
      </c>
      <c r="E125" s="522">
        <f>IF(+J96&lt;F124,J96,D125)</f>
        <v>389978.57613636367</v>
      </c>
      <c r="F125" s="523">
        <f t="shared" si="32"/>
        <v>6722795.5071326364</v>
      </c>
      <c r="G125" s="523">
        <f t="shared" si="33"/>
        <v>6917784.7952008182</v>
      </c>
      <c r="H125" s="526">
        <f t="shared" si="34"/>
        <v>1243391.48628018</v>
      </c>
      <c r="I125" s="577">
        <f t="shared" si="35"/>
        <v>1243391.48628018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6722795.5071326364</v>
      </c>
      <c r="E126" s="522">
        <f>IF(+J96&lt;F125,J96,D126)</f>
        <v>389978.57613636367</v>
      </c>
      <c r="F126" s="523">
        <f t="shared" si="32"/>
        <v>6332816.9309962727</v>
      </c>
      <c r="G126" s="523">
        <f t="shared" si="33"/>
        <v>6527806.2190644545</v>
      </c>
      <c r="H126" s="526">
        <f t="shared" si="34"/>
        <v>1195281.7573124385</v>
      </c>
      <c r="I126" s="577">
        <f t="shared" si="35"/>
        <v>1195281.7573124385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6332816.9309962727</v>
      </c>
      <c r="E127" s="522">
        <f>IF(+J96&lt;F126,J96,D127)</f>
        <v>389978.57613636367</v>
      </c>
      <c r="F127" s="523">
        <f t="shared" si="32"/>
        <v>5942838.354859909</v>
      </c>
      <c r="G127" s="523">
        <f t="shared" si="33"/>
        <v>6137827.6429280909</v>
      </c>
      <c r="H127" s="526">
        <f t="shared" si="34"/>
        <v>1147172.0283446969</v>
      </c>
      <c r="I127" s="577">
        <f t="shared" si="35"/>
        <v>1147172.0283446969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5942838.354859909</v>
      </c>
      <c r="E128" s="522">
        <f>IF(+J96&lt;F127,J96,D128)</f>
        <v>389978.57613636367</v>
      </c>
      <c r="F128" s="523">
        <f t="shared" si="32"/>
        <v>5552859.7787235454</v>
      </c>
      <c r="G128" s="523">
        <f t="shared" si="33"/>
        <v>5747849.0667917272</v>
      </c>
      <c r="H128" s="526">
        <f t="shared" si="34"/>
        <v>1099062.299376955</v>
      </c>
      <c r="I128" s="577">
        <f t="shared" si="35"/>
        <v>1099062.299376955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5552859.7787235454</v>
      </c>
      <c r="E129" s="522">
        <f>IF(+J96&lt;F128,J96,D129)</f>
        <v>389978.57613636367</v>
      </c>
      <c r="F129" s="523">
        <f t="shared" si="32"/>
        <v>5162881.2025871817</v>
      </c>
      <c r="G129" s="523">
        <f t="shared" si="33"/>
        <v>5357870.4906553635</v>
      </c>
      <c r="H129" s="526">
        <f t="shared" si="34"/>
        <v>1050952.5704092132</v>
      </c>
      <c r="I129" s="577">
        <f t="shared" si="35"/>
        <v>1050952.5704092132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5162881.2025871817</v>
      </c>
      <c r="E130" s="522">
        <f>IF(+J96&lt;F129,J96,D130)</f>
        <v>389978.57613636367</v>
      </c>
      <c r="F130" s="523">
        <f t="shared" si="32"/>
        <v>4772902.626450818</v>
      </c>
      <c r="G130" s="523">
        <f t="shared" si="33"/>
        <v>4967891.9145189999</v>
      </c>
      <c r="H130" s="526">
        <f t="shared" si="34"/>
        <v>1002842.8414414715</v>
      </c>
      <c r="I130" s="577">
        <f t="shared" si="35"/>
        <v>1002842.8414414715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4772902.626450818</v>
      </c>
      <c r="E131" s="522">
        <f>IF(+J96&lt;F130,J96,D131)</f>
        <v>389978.57613636367</v>
      </c>
      <c r="F131" s="523">
        <f t="shared" ref="F131:F154" si="36">+D131-E131</f>
        <v>4382924.0503144544</v>
      </c>
      <c r="G131" s="523">
        <f t="shared" ref="G131:G154" si="37">+(F131+D131)/2</f>
        <v>4577913.3383826362</v>
      </c>
      <c r="H131" s="526">
        <f t="shared" si="34"/>
        <v>954733.11247372977</v>
      </c>
      <c r="I131" s="577">
        <f t="shared" si="35"/>
        <v>954733.11247372977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4382924.0503144544</v>
      </c>
      <c r="E132" s="522">
        <f>IF(+J96&lt;F131,J96,D132)</f>
        <v>389978.57613636367</v>
      </c>
      <c r="F132" s="523">
        <f t="shared" si="36"/>
        <v>3992945.4741780907</v>
      </c>
      <c r="G132" s="523">
        <f t="shared" si="37"/>
        <v>4187934.7622462725</v>
      </c>
      <c r="H132" s="526">
        <f t="shared" si="34"/>
        <v>906623.38350598817</v>
      </c>
      <c r="I132" s="577">
        <f t="shared" si="35"/>
        <v>906623.38350598817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3992945.4741780907</v>
      </c>
      <c r="E133" s="522">
        <f>IF(+J96&lt;F132,J96,D133)</f>
        <v>389978.57613636367</v>
      </c>
      <c r="F133" s="523">
        <f t="shared" si="36"/>
        <v>3602966.898041727</v>
      </c>
      <c r="G133" s="523">
        <f t="shared" si="37"/>
        <v>3797956.1861099089</v>
      </c>
      <c r="H133" s="526">
        <f t="shared" si="34"/>
        <v>858513.65453824634</v>
      </c>
      <c r="I133" s="577">
        <f t="shared" si="35"/>
        <v>858513.65453824634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3602966.898041727</v>
      </c>
      <c r="E134" s="522">
        <f>IF(+J96&lt;F133,J96,D134)</f>
        <v>389978.57613636367</v>
      </c>
      <c r="F134" s="523">
        <f t="shared" si="36"/>
        <v>3212988.3219053634</v>
      </c>
      <c r="G134" s="523">
        <f t="shared" si="37"/>
        <v>3407977.6099735452</v>
      </c>
      <c r="H134" s="526">
        <f t="shared" si="34"/>
        <v>810403.92557050474</v>
      </c>
      <c r="I134" s="577">
        <f t="shared" si="35"/>
        <v>810403.92557050474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3212988.3219053634</v>
      </c>
      <c r="E135" s="522">
        <f>IF(+J96&lt;F134,J96,D135)</f>
        <v>389978.57613636367</v>
      </c>
      <c r="F135" s="523">
        <f t="shared" si="36"/>
        <v>2823009.7457689997</v>
      </c>
      <c r="G135" s="523">
        <f t="shared" si="37"/>
        <v>3017999.0338371815</v>
      </c>
      <c r="H135" s="526">
        <f t="shared" si="34"/>
        <v>762294.19660276291</v>
      </c>
      <c r="I135" s="577">
        <f t="shared" si="35"/>
        <v>762294.19660276291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2823009.7457689997</v>
      </c>
      <c r="E136" s="522">
        <f>IF(+J96&lt;F135,J96,D136)</f>
        <v>389978.57613636367</v>
      </c>
      <c r="F136" s="523">
        <f t="shared" si="36"/>
        <v>2433031.169632636</v>
      </c>
      <c r="G136" s="523">
        <f t="shared" si="37"/>
        <v>2628020.4577008178</v>
      </c>
      <c r="H136" s="526">
        <f t="shared" si="34"/>
        <v>714184.46763502131</v>
      </c>
      <c r="I136" s="577">
        <f t="shared" si="35"/>
        <v>714184.46763502131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2433031.169632636</v>
      </c>
      <c r="E137" s="522">
        <f>IF(+J96&lt;F136,J96,D137)</f>
        <v>389978.57613636367</v>
      </c>
      <c r="F137" s="523">
        <f t="shared" si="36"/>
        <v>2043052.5934962723</v>
      </c>
      <c r="G137" s="523">
        <f t="shared" si="37"/>
        <v>2238041.8815644542</v>
      </c>
      <c r="H137" s="526">
        <f t="shared" si="34"/>
        <v>666074.73866727948</v>
      </c>
      <c r="I137" s="577">
        <f t="shared" si="35"/>
        <v>666074.73866727948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2043052.5934962723</v>
      </c>
      <c r="E138" s="522">
        <f>IF(+J96&lt;F137,J96,D138)</f>
        <v>389978.57613636367</v>
      </c>
      <c r="F138" s="523">
        <f t="shared" si="36"/>
        <v>1653074.0173599087</v>
      </c>
      <c r="G138" s="523">
        <f t="shared" si="37"/>
        <v>1848063.3054280905</v>
      </c>
      <c r="H138" s="526">
        <f t="shared" si="34"/>
        <v>617965.00969953777</v>
      </c>
      <c r="I138" s="577">
        <f t="shared" si="35"/>
        <v>617965.00969953777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1653074.0173599087</v>
      </c>
      <c r="E139" s="522">
        <f>IF(+J96&lt;F138,J96,D139)</f>
        <v>389978.57613636367</v>
      </c>
      <c r="F139" s="523">
        <f t="shared" si="36"/>
        <v>1263095.441223545</v>
      </c>
      <c r="G139" s="523">
        <f t="shared" si="37"/>
        <v>1458084.7292917268</v>
      </c>
      <c r="H139" s="526">
        <f t="shared" si="34"/>
        <v>569855.28073179605</v>
      </c>
      <c r="I139" s="577">
        <f t="shared" si="35"/>
        <v>569855.28073179605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1263095.441223545</v>
      </c>
      <c r="E140" s="522">
        <f>IF(+J96&lt;F139,J96,D140)</f>
        <v>389978.57613636367</v>
      </c>
      <c r="F140" s="523">
        <f t="shared" si="36"/>
        <v>873116.86508718133</v>
      </c>
      <c r="G140" s="523">
        <f t="shared" si="37"/>
        <v>1068106.1531553632</v>
      </c>
      <c r="H140" s="526">
        <f t="shared" si="34"/>
        <v>521745.55176405434</v>
      </c>
      <c r="I140" s="577">
        <f t="shared" si="35"/>
        <v>521745.55176405434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873116.86508718133</v>
      </c>
      <c r="E141" s="522">
        <f>IF(+J96&lt;F140,J96,D141)</f>
        <v>389978.57613636367</v>
      </c>
      <c r="F141" s="523">
        <f t="shared" si="36"/>
        <v>483138.28895081766</v>
      </c>
      <c r="G141" s="523">
        <f t="shared" si="37"/>
        <v>678127.57701899949</v>
      </c>
      <c r="H141" s="526">
        <f t="shared" si="34"/>
        <v>473635.82279631263</v>
      </c>
      <c r="I141" s="577">
        <f t="shared" si="35"/>
        <v>473635.82279631263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483138.28895081766</v>
      </c>
      <c r="E142" s="522">
        <f>IF(+J96&lt;F141,J96,D142)</f>
        <v>389978.57613636367</v>
      </c>
      <c r="F142" s="523">
        <f t="shared" si="36"/>
        <v>93159.712814453989</v>
      </c>
      <c r="G142" s="523">
        <f t="shared" si="37"/>
        <v>288149.00088263582</v>
      </c>
      <c r="H142" s="526">
        <f t="shared" si="34"/>
        <v>425526.09382857091</v>
      </c>
      <c r="I142" s="577">
        <f t="shared" si="35"/>
        <v>425526.09382857091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93159.712814453989</v>
      </c>
      <c r="E143" s="522">
        <f>IF(+J96&lt;F142,J96,D143)</f>
        <v>93159.712814453989</v>
      </c>
      <c r="F143" s="523">
        <f t="shared" si="36"/>
        <v>0</v>
      </c>
      <c r="G143" s="523">
        <f t="shared" si="37"/>
        <v>46579.856407226995</v>
      </c>
      <c r="H143" s="526">
        <f t="shared" si="34"/>
        <v>98906.039418622182</v>
      </c>
      <c r="I143" s="577">
        <f t="shared" si="35"/>
        <v>98906.039418622182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17159057.350000001</v>
      </c>
      <c r="F155" s="375"/>
      <c r="G155" s="375"/>
      <c r="H155" s="375">
        <f>SUM(H99:H154)</f>
        <v>62135059.546256751</v>
      </c>
      <c r="I155" s="375">
        <f>SUM(I99:I154)</f>
        <v>62135059.546256751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321515.02646129701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321515.02646129701</v>
      </c>
      <c r="O6" s="269"/>
      <c r="P6" s="269"/>
    </row>
    <row r="7" spans="1:16" ht="13.5" thickBot="1">
      <c r="C7" s="467" t="s">
        <v>48</v>
      </c>
      <c r="D7" s="624" t="s">
        <v>388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416</v>
      </c>
      <c r="E9" s="637" t="s">
        <v>417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2385215.9000000004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56790.854761904768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2123945.9905923349</v>
      </c>
      <c r="E23" s="630">
        <v>56790.854761904768</v>
      </c>
      <c r="F23" s="631">
        <v>2067155.1358304301</v>
      </c>
      <c r="G23" s="630">
        <v>321515.02646129701</v>
      </c>
      <c r="H23" s="639">
        <v>321515.02646129701</v>
      </c>
      <c r="I23" s="511">
        <f t="shared" si="0"/>
        <v>0</v>
      </c>
      <c r="J23" s="511"/>
      <c r="K23" s="518">
        <f t="shared" ref="K23" si="11">+G23</f>
        <v>321515.02646129701</v>
      </c>
      <c r="L23" s="519">
        <f t="shared" ref="L23" si="12">IF(K23&lt;&gt;0,+G23-K23,0)</f>
        <v>0</v>
      </c>
      <c r="M23" s="518">
        <f t="shared" ref="M23" si="13">+H23</f>
        <v>321515.02646129701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2067155.1358304301</v>
      </c>
      <c r="E24" s="522">
        <f>IF(+I14&lt;F23,I14,D24)</f>
        <v>56790.854761904768</v>
      </c>
      <c r="F24" s="523">
        <f t="shared" ref="F24:F72" si="14">+D24-E24</f>
        <v>2010364.2810685253</v>
      </c>
      <c r="G24" s="524">
        <f t="shared" ref="G24:G48" si="15">+I$12*((D24+F24)/2)+E24</f>
        <v>286037.34894009825</v>
      </c>
      <c r="H24" s="491">
        <f t="shared" ref="H24:H48" si="16">+I$13*((D24+F24)/2)+E24</f>
        <v>286037.34894009825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2010364.2810685253</v>
      </c>
      <c r="E25" s="522">
        <f>IF(+I14&lt;F24,I14,D25)</f>
        <v>56790.854761904768</v>
      </c>
      <c r="F25" s="523">
        <f t="shared" si="14"/>
        <v>1953573.4263066205</v>
      </c>
      <c r="G25" s="524">
        <f t="shared" si="15"/>
        <v>279651.55256517819</v>
      </c>
      <c r="H25" s="491">
        <f t="shared" si="16"/>
        <v>279651.55256517819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1953573.4263066205</v>
      </c>
      <c r="E26" s="522">
        <f>IF(+I14&lt;F25,I14,D26)</f>
        <v>56790.854761904768</v>
      </c>
      <c r="F26" s="523">
        <f t="shared" si="14"/>
        <v>1896782.5715447157</v>
      </c>
      <c r="G26" s="524">
        <f t="shared" si="15"/>
        <v>273265.75619025825</v>
      </c>
      <c r="H26" s="491">
        <f t="shared" si="16"/>
        <v>273265.75619025825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1896782.5715447157</v>
      </c>
      <c r="E27" s="522">
        <f>IF(+I14&lt;F26,I14,D27)</f>
        <v>56790.854761904768</v>
      </c>
      <c r="F27" s="523">
        <f t="shared" si="14"/>
        <v>1839991.7167828109</v>
      </c>
      <c r="G27" s="524">
        <f t="shared" si="15"/>
        <v>266879.9598153382</v>
      </c>
      <c r="H27" s="491">
        <f t="shared" si="16"/>
        <v>266879.9598153382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1839991.7167828109</v>
      </c>
      <c r="E28" s="522">
        <f>IF(+I14&lt;F27,I14,D28)</f>
        <v>56790.854761904768</v>
      </c>
      <c r="F28" s="523">
        <f t="shared" si="14"/>
        <v>1783200.8620209061</v>
      </c>
      <c r="G28" s="524">
        <f t="shared" si="15"/>
        <v>260494.16344041823</v>
      </c>
      <c r="H28" s="491">
        <f t="shared" si="16"/>
        <v>260494.16344041823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1783200.8620209061</v>
      </c>
      <c r="E29" s="522">
        <f>IF(+I14&lt;F28,I14,D29)</f>
        <v>56790.854761904768</v>
      </c>
      <c r="F29" s="523">
        <f t="shared" si="14"/>
        <v>1726410.0072590013</v>
      </c>
      <c r="G29" s="524">
        <f t="shared" si="15"/>
        <v>254108.3670654982</v>
      </c>
      <c r="H29" s="491">
        <f t="shared" si="16"/>
        <v>254108.3670654982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1726410.0072590013</v>
      </c>
      <c r="E30" s="522">
        <f>IF(+I14&lt;F29,I14,D30)</f>
        <v>56790.854761904768</v>
      </c>
      <c r="F30" s="523">
        <f t="shared" si="14"/>
        <v>1669619.1524970965</v>
      </c>
      <c r="G30" s="524">
        <f t="shared" si="15"/>
        <v>247722.57069057823</v>
      </c>
      <c r="H30" s="491">
        <f t="shared" si="16"/>
        <v>247722.57069057823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1669619.1524970965</v>
      </c>
      <c r="E31" s="522">
        <f>IF(+I14&lt;F30,I14,D31)</f>
        <v>56790.854761904768</v>
      </c>
      <c r="F31" s="523">
        <f t="shared" si="14"/>
        <v>1612828.2977351916</v>
      </c>
      <c r="G31" s="524">
        <f t="shared" si="15"/>
        <v>241336.7743156582</v>
      </c>
      <c r="H31" s="491">
        <f t="shared" si="16"/>
        <v>241336.7743156582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1612828.2977351916</v>
      </c>
      <c r="E32" s="522">
        <f>IF(+I14&lt;F31,I14,D32)</f>
        <v>56790.854761904768</v>
      </c>
      <c r="F32" s="523">
        <f t="shared" si="14"/>
        <v>1556037.4429732868</v>
      </c>
      <c r="G32" s="524">
        <f t="shared" si="15"/>
        <v>234950.9779407382</v>
      </c>
      <c r="H32" s="491">
        <f t="shared" si="16"/>
        <v>234950.9779407382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1556037.4429732868</v>
      </c>
      <c r="E33" s="522">
        <f>IF(+I14&lt;F32,I14,D33)</f>
        <v>56790.854761904768</v>
      </c>
      <c r="F33" s="523">
        <f t="shared" si="14"/>
        <v>1499246.588211382</v>
      </c>
      <c r="G33" s="524">
        <f t="shared" si="15"/>
        <v>228565.18156581817</v>
      </c>
      <c r="H33" s="491">
        <f t="shared" si="16"/>
        <v>228565.18156581817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1499246.588211382</v>
      </c>
      <c r="E34" s="522">
        <f>IF(+I14&lt;F33,I14,D34)</f>
        <v>56790.854761904768</v>
      </c>
      <c r="F34" s="523">
        <f t="shared" si="14"/>
        <v>1442455.7334494772</v>
      </c>
      <c r="G34" s="524">
        <f t="shared" si="15"/>
        <v>222179.3851908982</v>
      </c>
      <c r="H34" s="491">
        <f t="shared" si="16"/>
        <v>222179.3851908982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1442455.7334494772</v>
      </c>
      <c r="E35" s="522">
        <f>IF(+I14&lt;F34,I14,D35)</f>
        <v>56790.854761904768</v>
      </c>
      <c r="F35" s="523">
        <f t="shared" si="14"/>
        <v>1385664.8786875724</v>
      </c>
      <c r="G35" s="524">
        <f t="shared" si="15"/>
        <v>215793.58881597818</v>
      </c>
      <c r="H35" s="491">
        <f t="shared" si="16"/>
        <v>215793.58881597818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1385664.8786875724</v>
      </c>
      <c r="E36" s="522">
        <f>IF(+I14&lt;F35,I14,D36)</f>
        <v>56790.854761904768</v>
      </c>
      <c r="F36" s="523">
        <f t="shared" si="14"/>
        <v>1328874.0239256676</v>
      </c>
      <c r="G36" s="524">
        <f t="shared" si="15"/>
        <v>209407.79244105821</v>
      </c>
      <c r="H36" s="491">
        <f t="shared" si="16"/>
        <v>209407.79244105821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1328874.0239256676</v>
      </c>
      <c r="E37" s="522">
        <f>IF(+I14&lt;F36,I14,D37)</f>
        <v>56790.854761904768</v>
      </c>
      <c r="F37" s="523">
        <f t="shared" si="14"/>
        <v>1272083.1691637628</v>
      </c>
      <c r="G37" s="524">
        <f t="shared" si="15"/>
        <v>203021.99606613818</v>
      </c>
      <c r="H37" s="491">
        <f t="shared" si="16"/>
        <v>203021.99606613818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1272083.1691637628</v>
      </c>
      <c r="E38" s="522">
        <f>IF(+I14&lt;F37,I14,D38)</f>
        <v>56790.854761904768</v>
      </c>
      <c r="F38" s="523">
        <f t="shared" si="14"/>
        <v>1215292.314401858</v>
      </c>
      <c r="G38" s="524">
        <f t="shared" si="15"/>
        <v>196636.19969121818</v>
      </c>
      <c r="H38" s="491">
        <f t="shared" si="16"/>
        <v>196636.19969121818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1215292.314401858</v>
      </c>
      <c r="E39" s="522">
        <f>IF(+I14&lt;F38,I14,D39)</f>
        <v>56790.854761904768</v>
      </c>
      <c r="F39" s="523">
        <f t="shared" si="14"/>
        <v>1158501.4596399532</v>
      </c>
      <c r="G39" s="524">
        <f t="shared" si="15"/>
        <v>190250.40331629815</v>
      </c>
      <c r="H39" s="491">
        <f t="shared" si="16"/>
        <v>190250.40331629815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1158501.4596399532</v>
      </c>
      <c r="E40" s="522">
        <f>IF(+I14&lt;F39,I14,D40)</f>
        <v>56790.854761904768</v>
      </c>
      <c r="F40" s="523">
        <f t="shared" si="14"/>
        <v>1101710.6048780484</v>
      </c>
      <c r="G40" s="524">
        <f t="shared" si="15"/>
        <v>183864.60694137818</v>
      </c>
      <c r="H40" s="491">
        <f t="shared" si="16"/>
        <v>183864.60694137818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1101710.6048780484</v>
      </c>
      <c r="E41" s="522">
        <f>IF(+I14&lt;F40,I14,D41)</f>
        <v>56790.854761904768</v>
      </c>
      <c r="F41" s="523">
        <f t="shared" si="14"/>
        <v>1044919.7501161436</v>
      </c>
      <c r="G41" s="524">
        <f t="shared" si="15"/>
        <v>177478.81056645815</v>
      </c>
      <c r="H41" s="491">
        <f t="shared" si="16"/>
        <v>177478.81056645815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1044919.7501161436</v>
      </c>
      <c r="E42" s="522">
        <f>IF(+I14&lt;F41,I14,D42)</f>
        <v>56790.854761904768</v>
      </c>
      <c r="F42" s="523">
        <f t="shared" si="14"/>
        <v>988128.8953542388</v>
      </c>
      <c r="G42" s="524">
        <f t="shared" si="15"/>
        <v>171093.01419153815</v>
      </c>
      <c r="H42" s="491">
        <f t="shared" si="16"/>
        <v>171093.01419153815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988128.8953542388</v>
      </c>
      <c r="E43" s="522">
        <f>IF(+I14&lt;F42,I14,D43)</f>
        <v>56790.854761904768</v>
      </c>
      <c r="F43" s="523">
        <f t="shared" si="14"/>
        <v>931338.040592334</v>
      </c>
      <c r="G43" s="524">
        <f t="shared" si="15"/>
        <v>164707.21781661815</v>
      </c>
      <c r="H43" s="491">
        <f t="shared" si="16"/>
        <v>164707.21781661815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931338.040592334</v>
      </c>
      <c r="E44" s="522">
        <f>IF(+I14&lt;F43,I14,D44)</f>
        <v>56790.854761904768</v>
      </c>
      <c r="F44" s="523">
        <f t="shared" si="14"/>
        <v>874547.1858304292</v>
      </c>
      <c r="G44" s="524">
        <f t="shared" si="15"/>
        <v>158321.42144169813</v>
      </c>
      <c r="H44" s="491">
        <f t="shared" si="16"/>
        <v>158321.42144169813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874547.1858304292</v>
      </c>
      <c r="E45" s="522">
        <f>IF(+I14&lt;F44,I14,D45)</f>
        <v>56790.854761904768</v>
      </c>
      <c r="F45" s="523">
        <f t="shared" si="14"/>
        <v>817756.33106852439</v>
      </c>
      <c r="G45" s="524">
        <f t="shared" si="15"/>
        <v>151935.62506677813</v>
      </c>
      <c r="H45" s="491">
        <f t="shared" si="16"/>
        <v>151935.62506677813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817756.33106852439</v>
      </c>
      <c r="E46" s="522">
        <f>IF(+I14&lt;F45,I14,D46)</f>
        <v>56790.854761904768</v>
      </c>
      <c r="F46" s="523">
        <f t="shared" si="14"/>
        <v>760965.47630661959</v>
      </c>
      <c r="G46" s="524">
        <f t="shared" si="15"/>
        <v>145549.82869185813</v>
      </c>
      <c r="H46" s="491">
        <f t="shared" si="16"/>
        <v>145549.82869185813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760965.47630661959</v>
      </c>
      <c r="E47" s="522">
        <f>IF(+I14&lt;F46,I14,D47)</f>
        <v>56790.854761904768</v>
      </c>
      <c r="F47" s="523">
        <f t="shared" si="14"/>
        <v>704174.62154471478</v>
      </c>
      <c r="G47" s="524">
        <f t="shared" si="15"/>
        <v>139164.03231693813</v>
      </c>
      <c r="H47" s="491">
        <f t="shared" si="16"/>
        <v>139164.03231693813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704174.62154471478</v>
      </c>
      <c r="E48" s="522">
        <f>IF(+I14&lt;F47,I14,D48)</f>
        <v>56790.854761904768</v>
      </c>
      <c r="F48" s="523">
        <f t="shared" si="14"/>
        <v>647383.76678280998</v>
      </c>
      <c r="G48" s="524">
        <f t="shared" si="15"/>
        <v>132778.23594201813</v>
      </c>
      <c r="H48" s="491">
        <f t="shared" si="16"/>
        <v>132778.23594201813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647383.76678280998</v>
      </c>
      <c r="E49" s="522">
        <f>IF(+I14&lt;F48,I14,D49)</f>
        <v>56790.854761904768</v>
      </c>
      <c r="F49" s="523">
        <f t="shared" si="14"/>
        <v>590592.91202090518</v>
      </c>
      <c r="G49" s="524">
        <f t="shared" ref="G49:G72" si="17">+I$12*((D49+F49)/2)+E49</f>
        <v>126392.4395670981</v>
      </c>
      <c r="H49" s="491">
        <f t="shared" ref="H49:H72" si="18">+I$13*((D49+F49)/2)+E49</f>
        <v>126392.4395670981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590592.91202090518</v>
      </c>
      <c r="E50" s="522">
        <f>IF(+I14&lt;F49,I14,D50)</f>
        <v>56790.854761904768</v>
      </c>
      <c r="F50" s="523">
        <f t="shared" si="14"/>
        <v>533802.05725900037</v>
      </c>
      <c r="G50" s="524">
        <f t="shared" si="17"/>
        <v>120006.6431921781</v>
      </c>
      <c r="H50" s="491">
        <f t="shared" si="18"/>
        <v>120006.6431921781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533802.05725900037</v>
      </c>
      <c r="E51" s="522">
        <f>IF(+I14&lt;F50,I14,D51)</f>
        <v>56790.854761904768</v>
      </c>
      <c r="F51" s="523">
        <f t="shared" si="14"/>
        <v>477011.20249709563</v>
      </c>
      <c r="G51" s="524">
        <f t="shared" si="17"/>
        <v>113620.84681725811</v>
      </c>
      <c r="H51" s="491">
        <f t="shared" si="18"/>
        <v>113620.84681725811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477011.20249709563</v>
      </c>
      <c r="E52" s="522">
        <f>IF(+I14&lt;F51,I14,D52)</f>
        <v>56790.854761904768</v>
      </c>
      <c r="F52" s="523">
        <f t="shared" si="14"/>
        <v>420220.34773519088</v>
      </c>
      <c r="G52" s="524">
        <f t="shared" si="17"/>
        <v>107235.05044233811</v>
      </c>
      <c r="H52" s="491">
        <f t="shared" si="18"/>
        <v>107235.05044233811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420220.34773519088</v>
      </c>
      <c r="E53" s="522">
        <f>IF(+I14&lt;F52,I14,D53)</f>
        <v>56790.854761904768</v>
      </c>
      <c r="F53" s="523">
        <f t="shared" si="14"/>
        <v>363429.49297328613</v>
      </c>
      <c r="G53" s="524">
        <f t="shared" si="17"/>
        <v>100849.25406741811</v>
      </c>
      <c r="H53" s="491">
        <f t="shared" si="18"/>
        <v>100849.25406741811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363429.49297328613</v>
      </c>
      <c r="E54" s="522">
        <f>IF(+I14&lt;F53,I14,D54)</f>
        <v>56790.854761904768</v>
      </c>
      <c r="F54" s="523">
        <f t="shared" si="14"/>
        <v>306638.63821138139</v>
      </c>
      <c r="G54" s="524">
        <f t="shared" si="17"/>
        <v>94463.457692498108</v>
      </c>
      <c r="H54" s="491">
        <f t="shared" si="18"/>
        <v>94463.457692498108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306638.63821138139</v>
      </c>
      <c r="E55" s="522">
        <f>IF(+I14&lt;F54,I14,D55)</f>
        <v>56790.854761904768</v>
      </c>
      <c r="F55" s="523">
        <f t="shared" si="14"/>
        <v>249847.78344947661</v>
      </c>
      <c r="G55" s="524">
        <f t="shared" si="17"/>
        <v>88077.661317578109</v>
      </c>
      <c r="H55" s="491">
        <f t="shared" si="18"/>
        <v>88077.661317578109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249847.78344947661</v>
      </c>
      <c r="E56" s="522">
        <f>IF(+I14&lt;F55,I14,D56)</f>
        <v>56790.854761904768</v>
      </c>
      <c r="F56" s="523">
        <f t="shared" si="14"/>
        <v>193056.92868757184</v>
      </c>
      <c r="G56" s="524">
        <f t="shared" si="17"/>
        <v>81691.864942658111</v>
      </c>
      <c r="H56" s="491">
        <f t="shared" si="18"/>
        <v>81691.864942658111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193056.92868757184</v>
      </c>
      <c r="E57" s="522">
        <f>IF(+I14&lt;F56,I14,D57)</f>
        <v>56790.854761904768</v>
      </c>
      <c r="F57" s="523">
        <f t="shared" si="14"/>
        <v>136266.07392566706</v>
      </c>
      <c r="G57" s="524">
        <f t="shared" si="17"/>
        <v>75306.068567738112</v>
      </c>
      <c r="H57" s="491">
        <f t="shared" si="18"/>
        <v>75306.068567738112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136266.07392566706</v>
      </c>
      <c r="E58" s="522">
        <f>IF(+I14&lt;F57,I14,D58)</f>
        <v>56790.854761904768</v>
      </c>
      <c r="F58" s="523">
        <f t="shared" si="14"/>
        <v>79475.219163762289</v>
      </c>
      <c r="G58" s="524">
        <f t="shared" si="17"/>
        <v>68920.272192818113</v>
      </c>
      <c r="H58" s="491">
        <f t="shared" si="18"/>
        <v>68920.272192818113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79475.219163762289</v>
      </c>
      <c r="E59" s="522">
        <f>IF(+I14&lt;F58,I14,D59)</f>
        <v>56790.854761904768</v>
      </c>
      <c r="F59" s="523">
        <f t="shared" si="14"/>
        <v>22684.364401857521</v>
      </c>
      <c r="G59" s="524">
        <f t="shared" si="17"/>
        <v>62534.475817898106</v>
      </c>
      <c r="H59" s="491">
        <f t="shared" si="18"/>
        <v>62534.475817898106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22684.364401857521</v>
      </c>
      <c r="E60" s="522">
        <f>IF(+I14&lt;F59,I14,D60)</f>
        <v>22684.364401857521</v>
      </c>
      <c r="F60" s="523">
        <f t="shared" si="14"/>
        <v>0</v>
      </c>
      <c r="G60" s="524">
        <f t="shared" si="17"/>
        <v>23959.725836124191</v>
      </c>
      <c r="H60" s="491">
        <f t="shared" si="18"/>
        <v>23959.725836124191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2385215.8999999994</v>
      </c>
      <c r="F73" s="375"/>
      <c r="G73" s="375">
        <f>SUM(G17:G72)</f>
        <v>8158139.3772123782</v>
      </c>
      <c r="H73" s="375">
        <f>SUM(H17:H72)</f>
        <v>8158139.3772123782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321515.02646129701</v>
      </c>
      <c r="N87" s="546">
        <f>IF(J92&lt;D11,0,VLOOKUP(J92,C17:O72,11))</f>
        <v>321515.02646129701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309500.14115116693</v>
      </c>
      <c r="N88" s="550">
        <f>IF(J92&lt;D11,0,VLOOKUP(J92,C99:P154,7))</f>
        <v>309500.14115116693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-12014.885310130077</v>
      </c>
      <c r="N89" s="555">
        <f>+N88-N87</f>
        <v>-12014.885310130077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2385215.9000000004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54209.452272727278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9">+I99-H99</f>
        <v>0</v>
      </c>
      <c r="K99" s="514"/>
      <c r="L99" s="512">
        <f t="shared" ref="L99:L104" si="20">+H99</f>
        <v>148292.66067911699</v>
      </c>
      <c r="M99" s="513">
        <f t="shared" ref="M99:M130" si="21">IF(L99&lt;&gt;0,+H99-L99,0)</f>
        <v>0</v>
      </c>
      <c r="N99" s="512">
        <f t="shared" ref="N99:N104" si="22">+I99</f>
        <v>148292.66067911699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9"/>
        <v>0</v>
      </c>
      <c r="K100" s="514"/>
      <c r="L100" s="655">
        <f t="shared" si="20"/>
        <v>305185.55137142731</v>
      </c>
      <c r="M100" s="514">
        <f t="shared" si="21"/>
        <v>0</v>
      </c>
      <c r="N100" s="655">
        <f t="shared" si="22"/>
        <v>305185.55137142731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9"/>
        <v>0</v>
      </c>
      <c r="K101" s="514"/>
      <c r="L101" s="655">
        <f t="shared" si="20"/>
        <v>301234.14696485514</v>
      </c>
      <c r="M101" s="514">
        <f t="shared" ref="M101" si="26">IF(L101&lt;&gt;0,+H101-L101,0)</f>
        <v>0</v>
      </c>
      <c r="N101" s="655">
        <f t="shared" si="22"/>
        <v>301234.14696485514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19"/>
        <v>0</v>
      </c>
      <c r="K102" s="514"/>
      <c r="L102" s="655">
        <f t="shared" si="20"/>
        <v>297741.11088977935</v>
      </c>
      <c r="M102" s="514">
        <f t="shared" ref="M102" si="27">IF(L102&lt;&gt;0,+H102-L102,0)</f>
        <v>0</v>
      </c>
      <c r="N102" s="655">
        <f t="shared" si="22"/>
        <v>297741.11088977935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2021</v>
      </c>
      <c r="D103" s="629">
        <v>2211463.9140365445</v>
      </c>
      <c r="E103" s="630">
        <v>58176</v>
      </c>
      <c r="F103" s="631">
        <v>2153287.9140365445</v>
      </c>
      <c r="G103" s="631">
        <v>2182375.9140365445</v>
      </c>
      <c r="H103" s="633">
        <v>305906.71353430621</v>
      </c>
      <c r="I103" s="634">
        <v>305906.71353430621</v>
      </c>
      <c r="J103" s="514">
        <f t="shared" si="19"/>
        <v>0</v>
      </c>
      <c r="K103" s="514"/>
      <c r="L103" s="655">
        <f t="shared" si="20"/>
        <v>305906.71353430621</v>
      </c>
      <c r="M103" s="514">
        <f t="shared" ref="M103" si="28">IF(L103&lt;&gt;0,+H103-L103,0)</f>
        <v>0</v>
      </c>
      <c r="N103" s="655">
        <f t="shared" si="22"/>
        <v>305906.71353430621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2022</v>
      </c>
      <c r="D104" s="629">
        <v>2153287.9140365445</v>
      </c>
      <c r="E104" s="630">
        <v>56790.857142857145</v>
      </c>
      <c r="F104" s="631">
        <v>2096497.0568936875</v>
      </c>
      <c r="G104" s="631">
        <v>2124892.4854651159</v>
      </c>
      <c r="H104" s="633">
        <v>306376.14518261742</v>
      </c>
      <c r="I104" s="634">
        <v>306376.14518261742</v>
      </c>
      <c r="J104" s="514">
        <f t="shared" si="19"/>
        <v>0</v>
      </c>
      <c r="K104" s="514"/>
      <c r="L104" s="655">
        <f t="shared" si="20"/>
        <v>306376.14518261742</v>
      </c>
      <c r="M104" s="514">
        <f t="shared" ref="M104" si="29">IF(L104&lt;&gt;0,+H104-L104,0)</f>
        <v>0</v>
      </c>
      <c r="N104" s="655">
        <f t="shared" si="22"/>
        <v>306376.14518261742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 ht="12.5">
      <c r="B105" s="195" t="str">
        <f t="shared" si="25"/>
        <v>IU</v>
      </c>
      <c r="C105" s="507">
        <f>IF(D93="","-",+C104+1)</f>
        <v>2023</v>
      </c>
      <c r="D105" s="374">
        <f>IF(F104+SUM(E$99:E104)=D$92,F104,D$92-SUM(E$99:E104))</f>
        <v>2096496.9568936881</v>
      </c>
      <c r="E105" s="522">
        <f>IF(+J96&lt;F104,J96,D105)</f>
        <v>54209.452272727278</v>
      </c>
      <c r="F105" s="523">
        <f t="shared" ref="F105:F130" si="32">+D105-E105</f>
        <v>2042287.5046209607</v>
      </c>
      <c r="G105" s="523">
        <f t="shared" ref="G105:G130" si="33">+(F105+D105)/2</f>
        <v>2069392.2307573245</v>
      </c>
      <c r="H105" s="526">
        <f t="shared" ref="H105:H154" si="34">+J$94*G105+E105</f>
        <v>309500.14115116693</v>
      </c>
      <c r="I105" s="577">
        <f t="shared" ref="I105:I154" si="35">+J$95*G105+E105</f>
        <v>309500.14115116693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2042287.5046209607</v>
      </c>
      <c r="E106" s="522">
        <f>IF(+J96&lt;F105,J96,D106)</f>
        <v>54209.452272727278</v>
      </c>
      <c r="F106" s="523">
        <f t="shared" si="32"/>
        <v>1988078.0523482333</v>
      </c>
      <c r="G106" s="523">
        <f t="shared" si="33"/>
        <v>2015182.7784845969</v>
      </c>
      <c r="H106" s="526">
        <f t="shared" si="34"/>
        <v>302812.5890241529</v>
      </c>
      <c r="I106" s="577">
        <f t="shared" si="35"/>
        <v>302812.5890241529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1988078.0523482333</v>
      </c>
      <c r="E107" s="522">
        <f>IF(+J96&lt;F106,J96,D107)</f>
        <v>54209.452272727278</v>
      </c>
      <c r="F107" s="523">
        <f t="shared" si="32"/>
        <v>1933868.6000755059</v>
      </c>
      <c r="G107" s="523">
        <f t="shared" si="33"/>
        <v>1960973.3262118697</v>
      </c>
      <c r="H107" s="526">
        <f t="shared" si="34"/>
        <v>296125.03689713887</v>
      </c>
      <c r="I107" s="577">
        <f t="shared" si="35"/>
        <v>296125.03689713887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1933868.6000755059</v>
      </c>
      <c r="E108" s="522">
        <f>IF(+J96&lt;F107,J96,D108)</f>
        <v>54209.452272727278</v>
      </c>
      <c r="F108" s="523">
        <f t="shared" si="32"/>
        <v>1879659.1478027785</v>
      </c>
      <c r="G108" s="523">
        <f t="shared" si="33"/>
        <v>1906763.8739391421</v>
      </c>
      <c r="H108" s="526">
        <f t="shared" si="34"/>
        <v>289437.48477012478</v>
      </c>
      <c r="I108" s="577">
        <f t="shared" si="35"/>
        <v>289437.48477012478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1879659.1478027785</v>
      </c>
      <c r="E109" s="522">
        <f>IF(+J96&lt;F108,J96,D109)</f>
        <v>54209.452272727278</v>
      </c>
      <c r="F109" s="523">
        <f t="shared" si="32"/>
        <v>1825449.6955300511</v>
      </c>
      <c r="G109" s="523">
        <f t="shared" si="33"/>
        <v>1852554.4216664149</v>
      </c>
      <c r="H109" s="526">
        <f t="shared" si="34"/>
        <v>282749.93264311081</v>
      </c>
      <c r="I109" s="577">
        <f t="shared" si="35"/>
        <v>282749.93264311081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1825449.6955300511</v>
      </c>
      <c r="E110" s="522">
        <f>IF(+J96&lt;F109,J96,D110)</f>
        <v>54209.452272727278</v>
      </c>
      <c r="F110" s="523">
        <f t="shared" si="32"/>
        <v>1771240.2432573237</v>
      </c>
      <c r="G110" s="523">
        <f t="shared" si="33"/>
        <v>1798344.9693936873</v>
      </c>
      <c r="H110" s="526">
        <f t="shared" si="34"/>
        <v>276062.38051609672</v>
      </c>
      <c r="I110" s="577">
        <f t="shared" si="35"/>
        <v>276062.38051609672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1771240.2432573237</v>
      </c>
      <c r="E111" s="522">
        <f>IF(+J96&lt;F110,J96,D111)</f>
        <v>54209.452272727278</v>
      </c>
      <c r="F111" s="523">
        <f t="shared" si="32"/>
        <v>1717030.7909845964</v>
      </c>
      <c r="G111" s="523">
        <f t="shared" si="33"/>
        <v>1744135.5171209602</v>
      </c>
      <c r="H111" s="526">
        <f t="shared" si="34"/>
        <v>269374.82838908269</v>
      </c>
      <c r="I111" s="577">
        <f t="shared" si="35"/>
        <v>269374.82838908269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1717030.7909845964</v>
      </c>
      <c r="E112" s="522">
        <f>IF(+J96&lt;F111,J96,D112)</f>
        <v>54209.452272727278</v>
      </c>
      <c r="F112" s="523">
        <f t="shared" si="32"/>
        <v>1662821.338711869</v>
      </c>
      <c r="G112" s="523">
        <f t="shared" si="33"/>
        <v>1689926.0648482325</v>
      </c>
      <c r="H112" s="526">
        <f t="shared" si="34"/>
        <v>262687.27626206866</v>
      </c>
      <c r="I112" s="577">
        <f t="shared" si="35"/>
        <v>262687.27626206866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1662821.338711869</v>
      </c>
      <c r="E113" s="522">
        <f>IF(+J96&lt;F112,J96,D113)</f>
        <v>54209.452272727278</v>
      </c>
      <c r="F113" s="523">
        <f t="shared" si="32"/>
        <v>1608611.8864391416</v>
      </c>
      <c r="G113" s="523">
        <f t="shared" si="33"/>
        <v>1635716.6125755054</v>
      </c>
      <c r="H113" s="526">
        <f t="shared" si="34"/>
        <v>255999.72413505462</v>
      </c>
      <c r="I113" s="577">
        <f t="shared" si="35"/>
        <v>255999.72413505462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1608611.8864391416</v>
      </c>
      <c r="E114" s="522">
        <f>IF(+J96&lt;F113,J96,D114)</f>
        <v>54209.452272727278</v>
      </c>
      <c r="F114" s="523">
        <f t="shared" si="32"/>
        <v>1554402.4341664142</v>
      </c>
      <c r="G114" s="523">
        <f t="shared" si="33"/>
        <v>1581507.1603027778</v>
      </c>
      <c r="H114" s="526">
        <f t="shared" si="34"/>
        <v>249312.17200804056</v>
      </c>
      <c r="I114" s="577">
        <f t="shared" si="35"/>
        <v>249312.17200804056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1554402.4341664142</v>
      </c>
      <c r="E115" s="522">
        <f>IF(+J96&lt;F114,J96,D115)</f>
        <v>54209.452272727278</v>
      </c>
      <c r="F115" s="523">
        <f t="shared" si="32"/>
        <v>1500192.9818936868</v>
      </c>
      <c r="G115" s="523">
        <f t="shared" si="33"/>
        <v>1527297.7080300506</v>
      </c>
      <c r="H115" s="526">
        <f t="shared" si="34"/>
        <v>242624.61988102653</v>
      </c>
      <c r="I115" s="577">
        <f t="shared" si="35"/>
        <v>242624.61988102653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1500192.9818936868</v>
      </c>
      <c r="E116" s="522">
        <f>IF(+J96&lt;F115,J96,D116)</f>
        <v>54209.452272727278</v>
      </c>
      <c r="F116" s="523">
        <f t="shared" si="32"/>
        <v>1445983.5296209594</v>
      </c>
      <c r="G116" s="523">
        <f t="shared" si="33"/>
        <v>1473088.255757323</v>
      </c>
      <c r="H116" s="526">
        <f t="shared" si="34"/>
        <v>235937.06775401247</v>
      </c>
      <c r="I116" s="577">
        <f t="shared" si="35"/>
        <v>235937.06775401247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1445983.5296209594</v>
      </c>
      <c r="E117" s="522">
        <f>IF(+J96&lt;F116,J96,D117)</f>
        <v>54209.452272727278</v>
      </c>
      <c r="F117" s="523">
        <f t="shared" si="32"/>
        <v>1391774.077348232</v>
      </c>
      <c r="G117" s="523">
        <f t="shared" si="33"/>
        <v>1418878.8034845958</v>
      </c>
      <c r="H117" s="526">
        <f t="shared" si="34"/>
        <v>229249.51562699847</v>
      </c>
      <c r="I117" s="577">
        <f t="shared" si="35"/>
        <v>229249.51562699847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1391774.077348232</v>
      </c>
      <c r="E118" s="522">
        <f>IF(+J96&lt;F117,J96,D118)</f>
        <v>54209.452272727278</v>
      </c>
      <c r="F118" s="523">
        <f t="shared" si="32"/>
        <v>1337564.6250755046</v>
      </c>
      <c r="G118" s="523">
        <f t="shared" si="33"/>
        <v>1364669.3512118682</v>
      </c>
      <c r="H118" s="526">
        <f t="shared" si="34"/>
        <v>222561.96349998438</v>
      </c>
      <c r="I118" s="577">
        <f t="shared" si="35"/>
        <v>222561.96349998438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1337564.6250755046</v>
      </c>
      <c r="E119" s="522">
        <f>IF(+J96&lt;F118,J96,D119)</f>
        <v>54209.452272727278</v>
      </c>
      <c r="F119" s="523">
        <f t="shared" si="32"/>
        <v>1283355.1728027773</v>
      </c>
      <c r="G119" s="523">
        <f t="shared" si="33"/>
        <v>1310459.8989391411</v>
      </c>
      <c r="H119" s="526">
        <f t="shared" si="34"/>
        <v>215874.41137297038</v>
      </c>
      <c r="I119" s="577">
        <f t="shared" si="35"/>
        <v>215874.41137297038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1283355.1728027773</v>
      </c>
      <c r="E120" s="522">
        <f>IF(+J96&lt;F119,J96,D120)</f>
        <v>54209.452272727278</v>
      </c>
      <c r="F120" s="523">
        <f t="shared" si="32"/>
        <v>1229145.7205300499</v>
      </c>
      <c r="G120" s="523">
        <f t="shared" si="33"/>
        <v>1256250.4466664135</v>
      </c>
      <c r="H120" s="526">
        <f t="shared" si="34"/>
        <v>209186.85924595632</v>
      </c>
      <c r="I120" s="577">
        <f t="shared" si="35"/>
        <v>209186.85924595632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1229145.7205300499</v>
      </c>
      <c r="E121" s="522">
        <f>IF(+J96&lt;F120,J96,D121)</f>
        <v>54209.452272727278</v>
      </c>
      <c r="F121" s="523">
        <f t="shared" si="32"/>
        <v>1174936.2682573225</v>
      </c>
      <c r="G121" s="523">
        <f t="shared" si="33"/>
        <v>1202040.9943936863</v>
      </c>
      <c r="H121" s="526">
        <f t="shared" si="34"/>
        <v>202499.30711894232</v>
      </c>
      <c r="I121" s="577">
        <f t="shared" si="35"/>
        <v>202499.30711894232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1174936.2682573225</v>
      </c>
      <c r="E122" s="522">
        <f>IF(+J96&lt;F121,J96,D122)</f>
        <v>54209.452272727278</v>
      </c>
      <c r="F122" s="523">
        <f t="shared" si="32"/>
        <v>1120726.8159845951</v>
      </c>
      <c r="G122" s="523">
        <f t="shared" si="33"/>
        <v>1147831.5421209587</v>
      </c>
      <c r="H122" s="526">
        <f t="shared" si="34"/>
        <v>195811.75499192823</v>
      </c>
      <c r="I122" s="577">
        <f t="shared" si="35"/>
        <v>195811.75499192823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1120726.8159845951</v>
      </c>
      <c r="E123" s="522">
        <f>IF(+J96&lt;F122,J96,D123)</f>
        <v>54209.452272727278</v>
      </c>
      <c r="F123" s="523">
        <f t="shared" si="32"/>
        <v>1066517.3637118677</v>
      </c>
      <c r="G123" s="523">
        <f t="shared" si="33"/>
        <v>1093622.0898482315</v>
      </c>
      <c r="H123" s="526">
        <f t="shared" si="34"/>
        <v>189124.20286491423</v>
      </c>
      <c r="I123" s="577">
        <f t="shared" si="35"/>
        <v>189124.20286491423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1066517.3637118677</v>
      </c>
      <c r="E124" s="522">
        <f>IF(+J96&lt;F123,J96,D124)</f>
        <v>54209.452272727278</v>
      </c>
      <c r="F124" s="523">
        <f t="shared" si="32"/>
        <v>1012307.9114391404</v>
      </c>
      <c r="G124" s="523">
        <f t="shared" si="33"/>
        <v>1039412.6375755041</v>
      </c>
      <c r="H124" s="526">
        <f t="shared" si="34"/>
        <v>182436.6507379002</v>
      </c>
      <c r="I124" s="577">
        <f t="shared" si="35"/>
        <v>182436.6507379002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1012307.9114391404</v>
      </c>
      <c r="E125" s="522">
        <f>IF(+J96&lt;F124,J96,D125)</f>
        <v>54209.452272727278</v>
      </c>
      <c r="F125" s="523">
        <f t="shared" si="32"/>
        <v>958098.45916641317</v>
      </c>
      <c r="G125" s="523">
        <f t="shared" si="33"/>
        <v>985203.18530277675</v>
      </c>
      <c r="H125" s="526">
        <f t="shared" si="34"/>
        <v>175749.09861088617</v>
      </c>
      <c r="I125" s="577">
        <f t="shared" si="35"/>
        <v>175749.09861088617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958098.45916641317</v>
      </c>
      <c r="E126" s="522">
        <f>IF(+J96&lt;F125,J96,D126)</f>
        <v>54209.452272727278</v>
      </c>
      <c r="F126" s="523">
        <f t="shared" si="32"/>
        <v>903889.0068936859</v>
      </c>
      <c r="G126" s="523">
        <f t="shared" si="33"/>
        <v>930993.7330300496</v>
      </c>
      <c r="H126" s="526">
        <f t="shared" si="34"/>
        <v>169061.54648387217</v>
      </c>
      <c r="I126" s="577">
        <f t="shared" si="35"/>
        <v>169061.54648387217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903889.0068936859</v>
      </c>
      <c r="E127" s="522">
        <f>IF(+J96&lt;F126,J96,D127)</f>
        <v>54209.452272727278</v>
      </c>
      <c r="F127" s="523">
        <f t="shared" si="32"/>
        <v>849679.55462095863</v>
      </c>
      <c r="G127" s="523">
        <f t="shared" si="33"/>
        <v>876784.28075732221</v>
      </c>
      <c r="H127" s="526">
        <f t="shared" si="34"/>
        <v>162373.99435685811</v>
      </c>
      <c r="I127" s="577">
        <f t="shared" si="35"/>
        <v>162373.99435685811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849679.55462095863</v>
      </c>
      <c r="E128" s="522">
        <f>IF(+J96&lt;F127,J96,D128)</f>
        <v>54209.452272727278</v>
      </c>
      <c r="F128" s="523">
        <f t="shared" si="32"/>
        <v>795470.10234823136</v>
      </c>
      <c r="G128" s="523">
        <f t="shared" si="33"/>
        <v>822574.82848459505</v>
      </c>
      <c r="H128" s="526">
        <f t="shared" si="34"/>
        <v>155686.44222984411</v>
      </c>
      <c r="I128" s="577">
        <f t="shared" si="35"/>
        <v>155686.44222984411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795470.10234823136</v>
      </c>
      <c r="E129" s="522">
        <f>IF(+J96&lt;F128,J96,D129)</f>
        <v>54209.452272727278</v>
      </c>
      <c r="F129" s="523">
        <f t="shared" si="32"/>
        <v>741260.65007550409</v>
      </c>
      <c r="G129" s="523">
        <f t="shared" si="33"/>
        <v>768365.37621186767</v>
      </c>
      <c r="H129" s="526">
        <f t="shared" si="34"/>
        <v>148998.89010283008</v>
      </c>
      <c r="I129" s="577">
        <f t="shared" si="35"/>
        <v>148998.89010283008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741260.65007550409</v>
      </c>
      <c r="E130" s="522">
        <f>IF(+J96&lt;F129,J96,D130)</f>
        <v>54209.452272727278</v>
      </c>
      <c r="F130" s="523">
        <f t="shared" si="32"/>
        <v>687051.19780277682</v>
      </c>
      <c r="G130" s="523">
        <f t="shared" si="33"/>
        <v>714155.92393914051</v>
      </c>
      <c r="H130" s="526">
        <f t="shared" si="34"/>
        <v>142311.33797581607</v>
      </c>
      <c r="I130" s="577">
        <f t="shared" si="35"/>
        <v>142311.33797581607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687051.19780277682</v>
      </c>
      <c r="E131" s="522">
        <f>IF(+J96&lt;F130,J96,D131)</f>
        <v>54209.452272727278</v>
      </c>
      <c r="F131" s="523">
        <f t="shared" ref="F131:F154" si="36">+D131-E131</f>
        <v>632841.74553004955</v>
      </c>
      <c r="G131" s="523">
        <f t="shared" ref="G131:G154" si="37">+(F131+D131)/2</f>
        <v>659946.47166641313</v>
      </c>
      <c r="H131" s="526">
        <f t="shared" si="34"/>
        <v>135623.78584880201</v>
      </c>
      <c r="I131" s="577">
        <f t="shared" si="35"/>
        <v>135623.78584880201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632841.74553004955</v>
      </c>
      <c r="E132" s="522">
        <f>IF(+J96&lt;F131,J96,D132)</f>
        <v>54209.452272727278</v>
      </c>
      <c r="F132" s="523">
        <f t="shared" si="36"/>
        <v>578632.29325732228</v>
      </c>
      <c r="G132" s="523">
        <f t="shared" si="37"/>
        <v>605737.01939368597</v>
      </c>
      <c r="H132" s="526">
        <f t="shared" si="34"/>
        <v>128936.23372178801</v>
      </c>
      <c r="I132" s="577">
        <f t="shared" si="35"/>
        <v>128936.23372178801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578632.29325732228</v>
      </c>
      <c r="E133" s="522">
        <f>IF(+J96&lt;F132,J96,D133)</f>
        <v>54209.452272727278</v>
      </c>
      <c r="F133" s="523">
        <f t="shared" si="36"/>
        <v>524422.84098459501</v>
      </c>
      <c r="G133" s="523">
        <f t="shared" si="37"/>
        <v>551527.56712095859</v>
      </c>
      <c r="H133" s="526">
        <f t="shared" si="34"/>
        <v>122248.68159477398</v>
      </c>
      <c r="I133" s="577">
        <f t="shared" si="35"/>
        <v>122248.68159477398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524422.84098459501</v>
      </c>
      <c r="E134" s="522">
        <f>IF(+J96&lt;F133,J96,D134)</f>
        <v>54209.452272727278</v>
      </c>
      <c r="F134" s="523">
        <f t="shared" si="36"/>
        <v>470213.38871186774</v>
      </c>
      <c r="G134" s="523">
        <f t="shared" si="37"/>
        <v>497318.11484823137</v>
      </c>
      <c r="H134" s="526">
        <f t="shared" si="34"/>
        <v>115561.12946775995</v>
      </c>
      <c r="I134" s="577">
        <f t="shared" si="35"/>
        <v>115561.12946775995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470213.38871186774</v>
      </c>
      <c r="E135" s="522">
        <f>IF(+J96&lt;F134,J96,D135)</f>
        <v>54209.452272727278</v>
      </c>
      <c r="F135" s="523">
        <f t="shared" si="36"/>
        <v>416003.93643914047</v>
      </c>
      <c r="G135" s="523">
        <f t="shared" si="37"/>
        <v>443108.6625755041</v>
      </c>
      <c r="H135" s="526">
        <f t="shared" si="34"/>
        <v>108873.57734074593</v>
      </c>
      <c r="I135" s="577">
        <f t="shared" si="35"/>
        <v>108873.57734074593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416003.93643914047</v>
      </c>
      <c r="E136" s="522">
        <f>IF(+J96&lt;F135,J96,D136)</f>
        <v>54209.452272727278</v>
      </c>
      <c r="F136" s="523">
        <f t="shared" si="36"/>
        <v>361794.4841664132</v>
      </c>
      <c r="G136" s="523">
        <f t="shared" si="37"/>
        <v>388899.21030277683</v>
      </c>
      <c r="H136" s="526">
        <f t="shared" si="34"/>
        <v>102186.02521373192</v>
      </c>
      <c r="I136" s="577">
        <f t="shared" si="35"/>
        <v>102186.02521373192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361794.4841664132</v>
      </c>
      <c r="E137" s="522">
        <f>IF(+J96&lt;F136,J96,D137)</f>
        <v>54209.452272727278</v>
      </c>
      <c r="F137" s="523">
        <f t="shared" si="36"/>
        <v>307585.03189368593</v>
      </c>
      <c r="G137" s="523">
        <f t="shared" si="37"/>
        <v>334689.75803004956</v>
      </c>
      <c r="H137" s="526">
        <f t="shared" si="34"/>
        <v>95498.473086717888</v>
      </c>
      <c r="I137" s="577">
        <f t="shared" si="35"/>
        <v>95498.473086717888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307585.03189368593</v>
      </c>
      <c r="E138" s="522">
        <f>IF(+J96&lt;F137,J96,D138)</f>
        <v>54209.452272727278</v>
      </c>
      <c r="F138" s="523">
        <f t="shared" si="36"/>
        <v>253375.57962095866</v>
      </c>
      <c r="G138" s="523">
        <f t="shared" si="37"/>
        <v>280480.30575732229</v>
      </c>
      <c r="H138" s="526">
        <f t="shared" si="34"/>
        <v>88810.920959703857</v>
      </c>
      <c r="I138" s="577">
        <f t="shared" si="35"/>
        <v>88810.920959703857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253375.57962095866</v>
      </c>
      <c r="E139" s="522">
        <f>IF(+J96&lt;F138,J96,D139)</f>
        <v>54209.452272727278</v>
      </c>
      <c r="F139" s="523">
        <f t="shared" si="36"/>
        <v>199166.12734823138</v>
      </c>
      <c r="G139" s="523">
        <f t="shared" si="37"/>
        <v>226270.85348459502</v>
      </c>
      <c r="H139" s="526">
        <f t="shared" si="34"/>
        <v>82123.368832689841</v>
      </c>
      <c r="I139" s="577">
        <f t="shared" si="35"/>
        <v>82123.368832689841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199166.12734823138</v>
      </c>
      <c r="E140" s="522">
        <f>IF(+J96&lt;F139,J96,D140)</f>
        <v>54209.452272727278</v>
      </c>
      <c r="F140" s="523">
        <f t="shared" si="36"/>
        <v>144956.67507550411</v>
      </c>
      <c r="G140" s="523">
        <f t="shared" si="37"/>
        <v>172061.40121186775</v>
      </c>
      <c r="H140" s="526">
        <f t="shared" si="34"/>
        <v>75435.816705675825</v>
      </c>
      <c r="I140" s="577">
        <f t="shared" si="35"/>
        <v>75435.816705675825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144956.67507550411</v>
      </c>
      <c r="E141" s="522">
        <f>IF(+J96&lt;F140,J96,D141)</f>
        <v>54209.452272727278</v>
      </c>
      <c r="F141" s="523">
        <f t="shared" si="36"/>
        <v>90747.222802776843</v>
      </c>
      <c r="G141" s="523">
        <f t="shared" si="37"/>
        <v>117851.94893914048</v>
      </c>
      <c r="H141" s="526">
        <f t="shared" si="34"/>
        <v>68748.264578661794</v>
      </c>
      <c r="I141" s="577">
        <f t="shared" si="35"/>
        <v>68748.264578661794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90747.222802776843</v>
      </c>
      <c r="E142" s="522">
        <f>IF(+J96&lt;F141,J96,D142)</f>
        <v>54209.452272727278</v>
      </c>
      <c r="F142" s="523">
        <f t="shared" si="36"/>
        <v>36537.770530049565</v>
      </c>
      <c r="G142" s="523">
        <f t="shared" si="37"/>
        <v>63642.496666413208</v>
      </c>
      <c r="H142" s="526">
        <f t="shared" si="34"/>
        <v>62060.712451647771</v>
      </c>
      <c r="I142" s="577">
        <f t="shared" si="35"/>
        <v>62060.712451647771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36537.770530049565</v>
      </c>
      <c r="E143" s="522">
        <f>IF(+J96&lt;F142,J96,D143)</f>
        <v>36537.770530049565</v>
      </c>
      <c r="F143" s="523">
        <f t="shared" si="36"/>
        <v>0</v>
      </c>
      <c r="G143" s="523">
        <f t="shared" si="37"/>
        <v>18268.885265024783</v>
      </c>
      <c r="H143" s="526">
        <f t="shared" si="34"/>
        <v>38791.512587756304</v>
      </c>
      <c r="I143" s="577">
        <f t="shared" si="35"/>
        <v>38791.512587756304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2385215.9</v>
      </c>
      <c r="F155" s="375"/>
      <c r="G155" s="375"/>
      <c r="H155" s="375">
        <f>SUM(H99:H154)</f>
        <v>8763184.0596633349</v>
      </c>
      <c r="I155" s="375">
        <f>SUM(I99:I154)</f>
        <v>8763184.0596633349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869679.3831822155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869679.3831822155</v>
      </c>
      <c r="O6" s="269"/>
      <c r="P6" s="269"/>
    </row>
    <row r="7" spans="1:16" ht="13.5" thickBot="1">
      <c r="C7" s="467" t="s">
        <v>48</v>
      </c>
      <c r="D7" s="624" t="s">
        <v>389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418</v>
      </c>
      <c r="E9" s="637" t="s">
        <v>419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6516183.7100000009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155147.23119047622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440</v>
      </c>
      <c r="E17" s="658" t="s">
        <v>440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5733793.9899070859</v>
      </c>
      <c r="E23" s="630">
        <v>155147.23119047622</v>
      </c>
      <c r="F23" s="631">
        <v>5578646.7587166093</v>
      </c>
      <c r="G23" s="630">
        <v>869679.3831822155</v>
      </c>
      <c r="H23" s="639">
        <v>869679.3831822155</v>
      </c>
      <c r="I23" s="511">
        <f t="shared" si="0"/>
        <v>0</v>
      </c>
      <c r="J23" s="511"/>
      <c r="K23" s="518">
        <f t="shared" ref="K23" si="11">+G23</f>
        <v>869679.3831822155</v>
      </c>
      <c r="L23" s="519">
        <f t="shared" ref="L23" si="12">IF(K23&lt;&gt;0,+G23-K23,0)</f>
        <v>0</v>
      </c>
      <c r="M23" s="518">
        <f t="shared" ref="M23" si="13">+H23</f>
        <v>869679.3831822155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5578646.7587166093</v>
      </c>
      <c r="E24" s="522">
        <f>IF(+I14&lt;F23,I14,D24)</f>
        <v>155147.23119047622</v>
      </c>
      <c r="F24" s="523">
        <f t="shared" ref="F24:F72" si="14">+D24-E24</f>
        <v>5423499.5275261328</v>
      </c>
      <c r="G24" s="524">
        <f t="shared" ref="G24:G48" si="15">+I$12*((D24+F24)/2)+E24</f>
        <v>773710.43265647232</v>
      </c>
      <c r="H24" s="491">
        <f t="shared" ref="H24:H48" si="16">+I$13*((D24+F24)/2)+E24</f>
        <v>773710.43265647232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5423499.5275261328</v>
      </c>
      <c r="E25" s="522">
        <f>IF(+I14&lt;F24,I14,D25)</f>
        <v>155147.23119047622</v>
      </c>
      <c r="F25" s="523">
        <f t="shared" si="14"/>
        <v>5268352.2963356562</v>
      </c>
      <c r="G25" s="524">
        <f t="shared" si="15"/>
        <v>756265.04236135026</v>
      </c>
      <c r="H25" s="491">
        <f t="shared" si="16"/>
        <v>756265.04236135026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5268352.2963356562</v>
      </c>
      <c r="E26" s="522">
        <f>IF(+I14&lt;F25,I14,D26)</f>
        <v>155147.23119047622</v>
      </c>
      <c r="F26" s="523">
        <f t="shared" si="14"/>
        <v>5113205.0651451796</v>
      </c>
      <c r="G26" s="524">
        <f t="shared" si="15"/>
        <v>738819.65206622821</v>
      </c>
      <c r="H26" s="491">
        <f t="shared" si="16"/>
        <v>738819.65206622821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5113205.0651451796</v>
      </c>
      <c r="E27" s="522">
        <f>IF(+I14&lt;F26,I14,D27)</f>
        <v>155147.23119047622</v>
      </c>
      <c r="F27" s="523">
        <f t="shared" si="14"/>
        <v>4958057.8339547031</v>
      </c>
      <c r="G27" s="524">
        <f t="shared" si="15"/>
        <v>721374.26177110616</v>
      </c>
      <c r="H27" s="491">
        <f t="shared" si="16"/>
        <v>721374.26177110616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4958057.8339547031</v>
      </c>
      <c r="E28" s="522">
        <f>IF(+I14&lt;F27,I14,D28)</f>
        <v>155147.23119047622</v>
      </c>
      <c r="F28" s="523">
        <f t="shared" si="14"/>
        <v>4802910.6027642265</v>
      </c>
      <c r="G28" s="524">
        <f t="shared" si="15"/>
        <v>703928.87147598411</v>
      </c>
      <c r="H28" s="491">
        <f t="shared" si="16"/>
        <v>703928.87147598411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4802910.6027642265</v>
      </c>
      <c r="E29" s="522">
        <f>IF(+I14&lt;F28,I14,D29)</f>
        <v>155147.23119047622</v>
      </c>
      <c r="F29" s="523">
        <f t="shared" si="14"/>
        <v>4647763.3715737499</v>
      </c>
      <c r="G29" s="524">
        <f t="shared" si="15"/>
        <v>686483.48118086194</v>
      </c>
      <c r="H29" s="491">
        <f t="shared" si="16"/>
        <v>686483.48118086194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4647763.3715737499</v>
      </c>
      <c r="E30" s="522">
        <f>IF(+I14&lt;F29,I14,D30)</f>
        <v>155147.23119047622</v>
      </c>
      <c r="F30" s="523">
        <f t="shared" si="14"/>
        <v>4492616.1403832734</v>
      </c>
      <c r="G30" s="524">
        <f t="shared" si="15"/>
        <v>669038.09088574001</v>
      </c>
      <c r="H30" s="491">
        <f t="shared" si="16"/>
        <v>669038.09088574001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4492616.1403832734</v>
      </c>
      <c r="E31" s="522">
        <f>IF(+I14&lt;F30,I14,D31)</f>
        <v>155147.23119047622</v>
      </c>
      <c r="F31" s="523">
        <f t="shared" si="14"/>
        <v>4337468.9091927968</v>
      </c>
      <c r="G31" s="524">
        <f t="shared" si="15"/>
        <v>651592.70059061784</v>
      </c>
      <c r="H31" s="491">
        <f t="shared" si="16"/>
        <v>651592.70059061784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4337468.9091927968</v>
      </c>
      <c r="E32" s="522">
        <f>IF(+I14&lt;F31,I14,D32)</f>
        <v>155147.23119047622</v>
      </c>
      <c r="F32" s="523">
        <f t="shared" si="14"/>
        <v>4182321.6780023207</v>
      </c>
      <c r="G32" s="524">
        <f t="shared" si="15"/>
        <v>634147.31029549579</v>
      </c>
      <c r="H32" s="491">
        <f t="shared" si="16"/>
        <v>634147.31029549579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4182321.6780023207</v>
      </c>
      <c r="E33" s="522">
        <f>IF(+I14&lt;F32,I14,D33)</f>
        <v>155147.23119047622</v>
      </c>
      <c r="F33" s="523">
        <f t="shared" si="14"/>
        <v>4027174.4468118446</v>
      </c>
      <c r="G33" s="524">
        <f t="shared" si="15"/>
        <v>616701.92000037385</v>
      </c>
      <c r="H33" s="491">
        <f t="shared" si="16"/>
        <v>616701.92000037385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4027174.4468118446</v>
      </c>
      <c r="E34" s="522">
        <f>IF(+I14&lt;F33,I14,D34)</f>
        <v>155147.23119047622</v>
      </c>
      <c r="F34" s="523">
        <f t="shared" si="14"/>
        <v>3872027.2156213685</v>
      </c>
      <c r="G34" s="524">
        <f t="shared" si="15"/>
        <v>599256.5297052518</v>
      </c>
      <c r="H34" s="491">
        <f t="shared" si="16"/>
        <v>599256.5297052518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3872027.2156213685</v>
      </c>
      <c r="E35" s="522">
        <f>IF(+I14&lt;F34,I14,D35)</f>
        <v>155147.23119047622</v>
      </c>
      <c r="F35" s="523">
        <f t="shared" si="14"/>
        <v>3716879.9844308924</v>
      </c>
      <c r="G35" s="524">
        <f t="shared" si="15"/>
        <v>581811.13941012975</v>
      </c>
      <c r="H35" s="491">
        <f t="shared" si="16"/>
        <v>581811.13941012975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3716879.9844308924</v>
      </c>
      <c r="E36" s="522">
        <f>IF(+I14&lt;F35,I14,D36)</f>
        <v>155147.23119047622</v>
      </c>
      <c r="F36" s="523">
        <f t="shared" si="14"/>
        <v>3561732.7532404163</v>
      </c>
      <c r="G36" s="524">
        <f t="shared" si="15"/>
        <v>564365.7491150077</v>
      </c>
      <c r="H36" s="491">
        <f t="shared" si="16"/>
        <v>564365.7491150077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3561732.7532404163</v>
      </c>
      <c r="E37" s="522">
        <f>IF(+I14&lt;F36,I14,D37)</f>
        <v>155147.23119047622</v>
      </c>
      <c r="F37" s="523">
        <f t="shared" si="14"/>
        <v>3406585.5220499402</v>
      </c>
      <c r="G37" s="524">
        <f t="shared" si="15"/>
        <v>546920.35881988576</v>
      </c>
      <c r="H37" s="491">
        <f t="shared" si="16"/>
        <v>546920.35881988576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3406585.5220499402</v>
      </c>
      <c r="E38" s="522">
        <f>IF(+I14&lt;F37,I14,D38)</f>
        <v>155147.23119047622</v>
      </c>
      <c r="F38" s="523">
        <f t="shared" si="14"/>
        <v>3251438.2908594641</v>
      </c>
      <c r="G38" s="524">
        <f t="shared" si="15"/>
        <v>529474.96852476359</v>
      </c>
      <c r="H38" s="491">
        <f t="shared" si="16"/>
        <v>529474.96852476359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3251438.2908594641</v>
      </c>
      <c r="E39" s="522">
        <f>IF(+I14&lt;F38,I14,D39)</f>
        <v>155147.23119047622</v>
      </c>
      <c r="F39" s="523">
        <f t="shared" si="14"/>
        <v>3096291.059668988</v>
      </c>
      <c r="G39" s="524">
        <f t="shared" si="15"/>
        <v>512029.57822964172</v>
      </c>
      <c r="H39" s="491">
        <f t="shared" si="16"/>
        <v>512029.57822964172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3096291.059668988</v>
      </c>
      <c r="E40" s="522">
        <f>IF(+I14&lt;F39,I14,D40)</f>
        <v>155147.23119047622</v>
      </c>
      <c r="F40" s="523">
        <f t="shared" si="14"/>
        <v>2941143.8284785119</v>
      </c>
      <c r="G40" s="524">
        <f t="shared" si="15"/>
        <v>494584.18793451961</v>
      </c>
      <c r="H40" s="491">
        <f t="shared" si="16"/>
        <v>494584.18793451961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2941143.8284785119</v>
      </c>
      <c r="E41" s="522">
        <f>IF(+I14&lt;F40,I14,D41)</f>
        <v>155147.23119047622</v>
      </c>
      <c r="F41" s="523">
        <f t="shared" si="14"/>
        <v>2785996.5972880358</v>
      </c>
      <c r="G41" s="524">
        <f t="shared" si="15"/>
        <v>477138.79763939767</v>
      </c>
      <c r="H41" s="491">
        <f t="shared" si="16"/>
        <v>477138.79763939767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2785996.5972880358</v>
      </c>
      <c r="E42" s="522">
        <f>IF(+I14&lt;F41,I14,D42)</f>
        <v>155147.23119047622</v>
      </c>
      <c r="F42" s="523">
        <f t="shared" si="14"/>
        <v>2630849.3660975597</v>
      </c>
      <c r="G42" s="524">
        <f t="shared" si="15"/>
        <v>459693.40734427562</v>
      </c>
      <c r="H42" s="491">
        <f t="shared" si="16"/>
        <v>459693.40734427562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2630849.3660975597</v>
      </c>
      <c r="E43" s="522">
        <f>IF(+I14&lt;F42,I14,D43)</f>
        <v>155147.23119047622</v>
      </c>
      <c r="F43" s="523">
        <f t="shared" si="14"/>
        <v>2475702.1349070836</v>
      </c>
      <c r="G43" s="524">
        <f t="shared" si="15"/>
        <v>442248.01704915363</v>
      </c>
      <c r="H43" s="491">
        <f t="shared" si="16"/>
        <v>442248.01704915363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2475702.1349070836</v>
      </c>
      <c r="E44" s="522">
        <f>IF(+I14&lt;F43,I14,D44)</f>
        <v>155147.23119047622</v>
      </c>
      <c r="F44" s="523">
        <f t="shared" si="14"/>
        <v>2320554.9037166075</v>
      </c>
      <c r="G44" s="524">
        <f t="shared" si="15"/>
        <v>424802.62675403157</v>
      </c>
      <c r="H44" s="491">
        <f t="shared" si="16"/>
        <v>424802.62675403157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2320554.9037166075</v>
      </c>
      <c r="E45" s="522">
        <f>IF(+I14&lt;F44,I14,D45)</f>
        <v>155147.23119047622</v>
      </c>
      <c r="F45" s="523">
        <f t="shared" si="14"/>
        <v>2165407.6725261314</v>
      </c>
      <c r="G45" s="524">
        <f t="shared" si="15"/>
        <v>407357.23645890958</v>
      </c>
      <c r="H45" s="491">
        <f t="shared" si="16"/>
        <v>407357.23645890958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2165407.6725261314</v>
      </c>
      <c r="E46" s="522">
        <f>IF(+I14&lt;F45,I14,D46)</f>
        <v>155147.23119047622</v>
      </c>
      <c r="F46" s="523">
        <f t="shared" si="14"/>
        <v>2010260.4413356553</v>
      </c>
      <c r="G46" s="524">
        <f t="shared" si="15"/>
        <v>389911.84616378753</v>
      </c>
      <c r="H46" s="491">
        <f t="shared" si="16"/>
        <v>389911.84616378753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2010260.4413356553</v>
      </c>
      <c r="E47" s="522">
        <f>IF(+I14&lt;F46,I14,D47)</f>
        <v>155147.23119047622</v>
      </c>
      <c r="F47" s="523">
        <f t="shared" si="14"/>
        <v>1855113.2101451792</v>
      </c>
      <c r="G47" s="524">
        <f t="shared" si="15"/>
        <v>372466.45586866554</v>
      </c>
      <c r="H47" s="491">
        <f t="shared" si="16"/>
        <v>372466.45586866554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1855113.2101451792</v>
      </c>
      <c r="E48" s="522">
        <f>IF(+I14&lt;F47,I14,D48)</f>
        <v>155147.23119047622</v>
      </c>
      <c r="F48" s="523">
        <f t="shared" si="14"/>
        <v>1699965.9789547031</v>
      </c>
      <c r="G48" s="524">
        <f t="shared" si="15"/>
        <v>355021.06557354354</v>
      </c>
      <c r="H48" s="491">
        <f t="shared" si="16"/>
        <v>355021.06557354354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1699965.9789547031</v>
      </c>
      <c r="E49" s="522">
        <f>IF(+I14&lt;F48,I14,D49)</f>
        <v>155147.23119047622</v>
      </c>
      <c r="F49" s="523">
        <f t="shared" si="14"/>
        <v>1544818.747764227</v>
      </c>
      <c r="G49" s="524">
        <f t="shared" ref="G49:G72" si="17">+I$12*((D49+F49)/2)+E49</f>
        <v>337575.67527842149</v>
      </c>
      <c r="H49" s="491">
        <f t="shared" ref="H49:H72" si="18">+I$13*((D49+F49)/2)+E49</f>
        <v>337575.67527842149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1544818.747764227</v>
      </c>
      <c r="E50" s="522">
        <f>IF(+I14&lt;F49,I14,D50)</f>
        <v>155147.23119047622</v>
      </c>
      <c r="F50" s="523">
        <f t="shared" si="14"/>
        <v>1389671.5165737509</v>
      </c>
      <c r="G50" s="524">
        <f t="shared" si="17"/>
        <v>320130.28498329944</v>
      </c>
      <c r="H50" s="491">
        <f t="shared" si="18"/>
        <v>320130.28498329944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1389671.5165737509</v>
      </c>
      <c r="E51" s="522">
        <f>IF(+I14&lt;F50,I14,D51)</f>
        <v>155147.23119047622</v>
      </c>
      <c r="F51" s="523">
        <f t="shared" si="14"/>
        <v>1234524.2853832748</v>
      </c>
      <c r="G51" s="524">
        <f t="shared" si="17"/>
        <v>302684.89468817745</v>
      </c>
      <c r="H51" s="491">
        <f t="shared" si="18"/>
        <v>302684.89468817745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1234524.2853832748</v>
      </c>
      <c r="E52" s="522">
        <f>IF(+I14&lt;F51,I14,D52)</f>
        <v>155147.23119047622</v>
      </c>
      <c r="F52" s="523">
        <f t="shared" si="14"/>
        <v>1079377.0541927987</v>
      </c>
      <c r="G52" s="524">
        <f t="shared" si="17"/>
        <v>285239.50439305545</v>
      </c>
      <c r="H52" s="491">
        <f t="shared" si="18"/>
        <v>285239.50439305545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1079377.0541927987</v>
      </c>
      <c r="E53" s="522">
        <f>IF(+I14&lt;F52,I14,D53)</f>
        <v>155147.23119047622</v>
      </c>
      <c r="F53" s="523">
        <f t="shared" si="14"/>
        <v>924229.82300232246</v>
      </c>
      <c r="G53" s="524">
        <f t="shared" si="17"/>
        <v>267794.1140979334</v>
      </c>
      <c r="H53" s="491">
        <f t="shared" si="18"/>
        <v>267794.1140979334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924229.82300232246</v>
      </c>
      <c r="E54" s="522">
        <f>IF(+I14&lt;F53,I14,D54)</f>
        <v>155147.23119047622</v>
      </c>
      <c r="F54" s="523">
        <f t="shared" si="14"/>
        <v>769082.59181184624</v>
      </c>
      <c r="G54" s="524">
        <f t="shared" si="17"/>
        <v>250348.72380281135</v>
      </c>
      <c r="H54" s="491">
        <f t="shared" si="18"/>
        <v>250348.72380281135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769082.59181184624</v>
      </c>
      <c r="E55" s="522">
        <f>IF(+I14&lt;F54,I14,D55)</f>
        <v>155147.23119047622</v>
      </c>
      <c r="F55" s="523">
        <f t="shared" si="14"/>
        <v>613935.36062137003</v>
      </c>
      <c r="G55" s="524">
        <f t="shared" si="17"/>
        <v>232903.33350768936</v>
      </c>
      <c r="H55" s="491">
        <f t="shared" si="18"/>
        <v>232903.33350768936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613935.36062137003</v>
      </c>
      <c r="E56" s="522">
        <f>IF(+I14&lt;F55,I14,D56)</f>
        <v>155147.23119047622</v>
      </c>
      <c r="F56" s="523">
        <f t="shared" si="14"/>
        <v>458788.12943089381</v>
      </c>
      <c r="G56" s="524">
        <f t="shared" si="17"/>
        <v>215457.9432125673</v>
      </c>
      <c r="H56" s="491">
        <f t="shared" si="18"/>
        <v>215457.9432125673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458788.12943089381</v>
      </c>
      <c r="E57" s="522">
        <f>IF(+I14&lt;F56,I14,D57)</f>
        <v>155147.23119047622</v>
      </c>
      <c r="F57" s="523">
        <f t="shared" si="14"/>
        <v>303640.89824041759</v>
      </c>
      <c r="G57" s="524">
        <f t="shared" si="17"/>
        <v>198012.55291744528</v>
      </c>
      <c r="H57" s="491">
        <f t="shared" si="18"/>
        <v>198012.55291744528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303640.89824041759</v>
      </c>
      <c r="E58" s="522">
        <f>IF(+I14&lt;F57,I14,D58)</f>
        <v>155147.23119047622</v>
      </c>
      <c r="F58" s="523">
        <f t="shared" si="14"/>
        <v>148493.66704994137</v>
      </c>
      <c r="G58" s="524">
        <f t="shared" si="17"/>
        <v>180567.16262232323</v>
      </c>
      <c r="H58" s="491">
        <f t="shared" si="18"/>
        <v>180567.16262232323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148493.66704994137</v>
      </c>
      <c r="E59" s="522">
        <f>IF(+I14&lt;F58,I14,D59)</f>
        <v>148493.66704994137</v>
      </c>
      <c r="F59" s="523">
        <f t="shared" si="14"/>
        <v>0</v>
      </c>
      <c r="G59" s="524">
        <f t="shared" si="17"/>
        <v>156842.28519208438</v>
      </c>
      <c r="H59" s="491">
        <f t="shared" si="18"/>
        <v>156842.28519208438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7"/>
        <v>0</v>
      </c>
      <c r="H60" s="491">
        <f t="shared" si="1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6516183.7100000037</v>
      </c>
      <c r="F73" s="375"/>
      <c r="G73" s="375">
        <f>SUM(G17:G72)</f>
        <v>22412396.695573349</v>
      </c>
      <c r="H73" s="375">
        <f>SUM(H17:H72)</f>
        <v>22412396.695573349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869679.3831822155</v>
      </c>
      <c r="N87" s="546">
        <f>IF(J92&lt;D11,0,VLOOKUP(J92,C17:O72,11))</f>
        <v>869679.3831822155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837621.99659671972</v>
      </c>
      <c r="N88" s="550">
        <f>IF(J92&lt;D11,0,VLOOKUP(J92,C99:P154,7))</f>
        <v>837621.99659671972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-32057.386585495784</v>
      </c>
      <c r="N89" s="555">
        <f>+N88-N87</f>
        <v>-32057.386585495784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6516183.7100000009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148095.08431818185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9">+I99-H99</f>
        <v>0</v>
      </c>
      <c r="K99" s="514"/>
      <c r="L99" s="512">
        <f t="shared" ref="L99:L104" si="20">+H99</f>
        <v>466053.74744652997</v>
      </c>
      <c r="M99" s="513">
        <f t="shared" ref="M99:M130" si="21">IF(L99&lt;&gt;0,+H99-L99,0)</f>
        <v>0</v>
      </c>
      <c r="N99" s="512">
        <f t="shared" ref="N99:N104" si="22">+I99</f>
        <v>466053.74744652997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9"/>
        <v>0</v>
      </c>
      <c r="K100" s="514"/>
      <c r="L100" s="655">
        <f t="shared" si="20"/>
        <v>825629.55463111226</v>
      </c>
      <c r="M100" s="514">
        <f t="shared" si="21"/>
        <v>0</v>
      </c>
      <c r="N100" s="655">
        <f t="shared" si="22"/>
        <v>825629.55463111226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9"/>
        <v>0</v>
      </c>
      <c r="K101" s="514"/>
      <c r="L101" s="655">
        <f t="shared" si="20"/>
        <v>816085.87182179838</v>
      </c>
      <c r="M101" s="514">
        <f t="shared" ref="M101" si="26">IF(L101&lt;&gt;0,+H101-L101,0)</f>
        <v>0</v>
      </c>
      <c r="N101" s="655">
        <f t="shared" si="22"/>
        <v>816085.87182179838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19"/>
        <v>0</v>
      </c>
      <c r="K102" s="514"/>
      <c r="L102" s="655">
        <f t="shared" si="20"/>
        <v>806509.06488040695</v>
      </c>
      <c r="M102" s="514">
        <f t="shared" ref="M102" si="27">IF(L102&lt;&gt;0,+H102-L102,0)</f>
        <v>0</v>
      </c>
      <c r="N102" s="655">
        <f t="shared" si="22"/>
        <v>806509.06488040695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2021</v>
      </c>
      <c r="D103" s="629">
        <v>5977447.4919712069</v>
      </c>
      <c r="E103" s="630">
        <v>158931.31707317074</v>
      </c>
      <c r="F103" s="631">
        <v>5818516.1748980358</v>
      </c>
      <c r="G103" s="631">
        <v>5897981.8334346209</v>
      </c>
      <c r="H103" s="633">
        <v>828436.1620504267</v>
      </c>
      <c r="I103" s="634">
        <v>828436.1620504267</v>
      </c>
      <c r="J103" s="514">
        <f t="shared" si="19"/>
        <v>0</v>
      </c>
      <c r="K103" s="514"/>
      <c r="L103" s="655">
        <f t="shared" si="20"/>
        <v>828436.1620504267</v>
      </c>
      <c r="M103" s="514">
        <f t="shared" ref="M103" si="28">IF(L103&lt;&gt;0,+H103-L103,0)</f>
        <v>0</v>
      </c>
      <c r="N103" s="655">
        <f t="shared" si="22"/>
        <v>828436.1620504267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2022</v>
      </c>
      <c r="D104" s="629">
        <v>5818516.1748980358</v>
      </c>
      <c r="E104" s="630">
        <v>155147.23809523811</v>
      </c>
      <c r="F104" s="631">
        <v>5663368.936802798</v>
      </c>
      <c r="G104" s="631">
        <v>5740942.5558504164</v>
      </c>
      <c r="H104" s="633">
        <v>829465.96773581451</v>
      </c>
      <c r="I104" s="634">
        <v>829465.96773581451</v>
      </c>
      <c r="J104" s="514">
        <f t="shared" si="19"/>
        <v>0</v>
      </c>
      <c r="K104" s="514"/>
      <c r="L104" s="655">
        <f t="shared" si="20"/>
        <v>829465.96773581451</v>
      </c>
      <c r="M104" s="514">
        <f t="shared" ref="M104" si="29">IF(L104&lt;&gt;0,+H104-L104,0)</f>
        <v>0</v>
      </c>
      <c r="N104" s="655">
        <f t="shared" si="22"/>
        <v>829465.96773581451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 ht="12.5">
      <c r="B105" s="195" t="str">
        <f t="shared" si="25"/>
        <v>IU</v>
      </c>
      <c r="C105" s="507">
        <f>IF(D93="","-",+C104+1)</f>
        <v>2023</v>
      </c>
      <c r="D105" s="374">
        <f>IF(F104+SUM(E$99:E104)=D$92,F104,D$92-SUM(E$99:E104))</f>
        <v>5663368.6468027988</v>
      </c>
      <c r="E105" s="522">
        <f>IF(+J96&lt;F104,J96,D105)</f>
        <v>148095.08431818185</v>
      </c>
      <c r="F105" s="523">
        <f t="shared" ref="F105:F130" si="32">+D105-E105</f>
        <v>5515273.5624846173</v>
      </c>
      <c r="G105" s="523">
        <f t="shared" ref="G105:G130" si="33">+(F105+D105)/2</f>
        <v>5589321.1046437081</v>
      </c>
      <c r="H105" s="526">
        <f t="shared" ref="H105:H154" si="34">+J$94*G105+E105</f>
        <v>837621.99659671972</v>
      </c>
      <c r="I105" s="577">
        <f t="shared" ref="I105:I154" si="35">+J$95*G105+E105</f>
        <v>837621.99659671972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5515273.5624846173</v>
      </c>
      <c r="E106" s="522">
        <f>IF(+J96&lt;F105,J96,D106)</f>
        <v>148095.08431818185</v>
      </c>
      <c r="F106" s="523">
        <f t="shared" si="32"/>
        <v>5367178.4781664358</v>
      </c>
      <c r="G106" s="523">
        <f t="shared" si="33"/>
        <v>5441226.0203255266</v>
      </c>
      <c r="H106" s="526">
        <f t="shared" si="34"/>
        <v>819352.23819462932</v>
      </c>
      <c r="I106" s="577">
        <f t="shared" si="35"/>
        <v>819352.23819462932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5367178.4781664358</v>
      </c>
      <c r="E107" s="522">
        <f>IF(+J96&lt;F106,J96,D107)</f>
        <v>148095.08431818185</v>
      </c>
      <c r="F107" s="523">
        <f t="shared" si="32"/>
        <v>5219083.3938482543</v>
      </c>
      <c r="G107" s="523">
        <f t="shared" si="33"/>
        <v>5293130.9360073451</v>
      </c>
      <c r="H107" s="526">
        <f t="shared" si="34"/>
        <v>801082.47979253903</v>
      </c>
      <c r="I107" s="577">
        <f t="shared" si="35"/>
        <v>801082.47979253903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5219083.3938482543</v>
      </c>
      <c r="E108" s="522">
        <f>IF(+J96&lt;F107,J96,D108)</f>
        <v>148095.08431818185</v>
      </c>
      <c r="F108" s="523">
        <f t="shared" si="32"/>
        <v>5070988.3095300728</v>
      </c>
      <c r="G108" s="523">
        <f t="shared" si="33"/>
        <v>5145035.8516891636</v>
      </c>
      <c r="H108" s="526">
        <f t="shared" si="34"/>
        <v>782812.72139044863</v>
      </c>
      <c r="I108" s="577">
        <f t="shared" si="35"/>
        <v>782812.72139044863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5070988.3095300728</v>
      </c>
      <c r="E109" s="522">
        <f>IF(+J96&lt;F108,J96,D109)</f>
        <v>148095.08431818185</v>
      </c>
      <c r="F109" s="523">
        <f t="shared" si="32"/>
        <v>4922893.2252118913</v>
      </c>
      <c r="G109" s="523">
        <f t="shared" si="33"/>
        <v>4996940.7673709821</v>
      </c>
      <c r="H109" s="526">
        <f t="shared" si="34"/>
        <v>764542.96298835822</v>
      </c>
      <c r="I109" s="577">
        <f t="shared" si="35"/>
        <v>764542.96298835822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4922893.2252118913</v>
      </c>
      <c r="E110" s="522">
        <f>IF(+J96&lt;F109,J96,D110)</f>
        <v>148095.08431818185</v>
      </c>
      <c r="F110" s="523">
        <f t="shared" si="32"/>
        <v>4774798.1408937098</v>
      </c>
      <c r="G110" s="523">
        <f t="shared" si="33"/>
        <v>4848845.6830528006</v>
      </c>
      <c r="H110" s="526">
        <f t="shared" si="34"/>
        <v>746273.20458626794</v>
      </c>
      <c r="I110" s="577">
        <f t="shared" si="35"/>
        <v>746273.20458626794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4774798.1408937098</v>
      </c>
      <c r="E111" s="522">
        <f>IF(+J96&lt;F110,J96,D111)</f>
        <v>148095.08431818185</v>
      </c>
      <c r="F111" s="523">
        <f t="shared" si="32"/>
        <v>4626703.0565755283</v>
      </c>
      <c r="G111" s="523">
        <f t="shared" si="33"/>
        <v>4700750.5987346191</v>
      </c>
      <c r="H111" s="526">
        <f t="shared" si="34"/>
        <v>728003.44618417753</v>
      </c>
      <c r="I111" s="577">
        <f t="shared" si="35"/>
        <v>728003.44618417753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4626703.0565755283</v>
      </c>
      <c r="E112" s="522">
        <f>IF(+J96&lt;F111,J96,D112)</f>
        <v>148095.08431818185</v>
      </c>
      <c r="F112" s="523">
        <f t="shared" si="32"/>
        <v>4478607.9722573468</v>
      </c>
      <c r="G112" s="523">
        <f t="shared" si="33"/>
        <v>4552655.5144164376</v>
      </c>
      <c r="H112" s="526">
        <f t="shared" si="34"/>
        <v>709733.68778208713</v>
      </c>
      <c r="I112" s="577">
        <f t="shared" si="35"/>
        <v>709733.68778208713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4478607.9722573468</v>
      </c>
      <c r="E113" s="522">
        <f>IF(+J96&lt;F112,J96,D113)</f>
        <v>148095.08431818185</v>
      </c>
      <c r="F113" s="523">
        <f t="shared" si="32"/>
        <v>4330512.8879391653</v>
      </c>
      <c r="G113" s="523">
        <f t="shared" si="33"/>
        <v>4404560.4300982561</v>
      </c>
      <c r="H113" s="526">
        <f t="shared" si="34"/>
        <v>691463.92937999684</v>
      </c>
      <c r="I113" s="577">
        <f t="shared" si="35"/>
        <v>691463.92937999684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4330512.8879391653</v>
      </c>
      <c r="E114" s="522">
        <f>IF(+J96&lt;F113,J96,D114)</f>
        <v>148095.08431818185</v>
      </c>
      <c r="F114" s="523">
        <f t="shared" si="32"/>
        <v>4182417.8036209834</v>
      </c>
      <c r="G114" s="523">
        <f t="shared" si="33"/>
        <v>4256465.3457800746</v>
      </c>
      <c r="H114" s="526">
        <f t="shared" si="34"/>
        <v>673194.17097790644</v>
      </c>
      <c r="I114" s="577">
        <f t="shared" si="35"/>
        <v>673194.17097790644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4182417.8036209834</v>
      </c>
      <c r="E115" s="522">
        <f>IF(+J96&lt;F114,J96,D115)</f>
        <v>148095.08431818185</v>
      </c>
      <c r="F115" s="523">
        <f t="shared" si="32"/>
        <v>4034322.7193028014</v>
      </c>
      <c r="G115" s="523">
        <f t="shared" si="33"/>
        <v>4108370.2614618922</v>
      </c>
      <c r="H115" s="526">
        <f t="shared" si="34"/>
        <v>654924.41257581592</v>
      </c>
      <c r="I115" s="577">
        <f t="shared" si="35"/>
        <v>654924.41257581592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4034322.7193028014</v>
      </c>
      <c r="E116" s="522">
        <f>IF(+J96&lt;F115,J96,D116)</f>
        <v>148095.08431818185</v>
      </c>
      <c r="F116" s="523">
        <f t="shared" si="32"/>
        <v>3886227.6349846194</v>
      </c>
      <c r="G116" s="523">
        <f t="shared" si="33"/>
        <v>3960275.1771437107</v>
      </c>
      <c r="H116" s="526">
        <f t="shared" si="34"/>
        <v>636654.65417372552</v>
      </c>
      <c r="I116" s="577">
        <f t="shared" si="35"/>
        <v>636654.65417372552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3886227.6349846194</v>
      </c>
      <c r="E117" s="522">
        <f>IF(+J96&lt;F116,J96,D117)</f>
        <v>148095.08431818185</v>
      </c>
      <c r="F117" s="523">
        <f t="shared" si="32"/>
        <v>3738132.5506664375</v>
      </c>
      <c r="G117" s="523">
        <f t="shared" si="33"/>
        <v>3812180.0928255282</v>
      </c>
      <c r="H117" s="526">
        <f t="shared" si="34"/>
        <v>618384.895771635</v>
      </c>
      <c r="I117" s="577">
        <f t="shared" si="35"/>
        <v>618384.895771635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3738132.5506664375</v>
      </c>
      <c r="E118" s="522">
        <f>IF(+J96&lt;F117,J96,D118)</f>
        <v>148095.08431818185</v>
      </c>
      <c r="F118" s="523">
        <f t="shared" si="32"/>
        <v>3590037.4663482555</v>
      </c>
      <c r="G118" s="523">
        <f t="shared" si="33"/>
        <v>3664085.0085073467</v>
      </c>
      <c r="H118" s="526">
        <f t="shared" si="34"/>
        <v>600115.13736954471</v>
      </c>
      <c r="I118" s="577">
        <f t="shared" si="35"/>
        <v>600115.13736954471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3590037.4663482555</v>
      </c>
      <c r="E119" s="522">
        <f>IF(+J96&lt;F118,J96,D119)</f>
        <v>148095.08431818185</v>
      </c>
      <c r="F119" s="523">
        <f t="shared" si="32"/>
        <v>3441942.3820300736</v>
      </c>
      <c r="G119" s="523">
        <f t="shared" si="33"/>
        <v>3515989.9241891643</v>
      </c>
      <c r="H119" s="526">
        <f t="shared" si="34"/>
        <v>581845.37896745419</v>
      </c>
      <c r="I119" s="577">
        <f t="shared" si="35"/>
        <v>581845.37896745419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3441942.3820300736</v>
      </c>
      <c r="E120" s="522">
        <f>IF(+J96&lt;F119,J96,D120)</f>
        <v>148095.08431818185</v>
      </c>
      <c r="F120" s="523">
        <f t="shared" si="32"/>
        <v>3293847.2977118916</v>
      </c>
      <c r="G120" s="523">
        <f t="shared" si="33"/>
        <v>3367894.8398709828</v>
      </c>
      <c r="H120" s="526">
        <f t="shared" si="34"/>
        <v>563575.6205653639</v>
      </c>
      <c r="I120" s="577">
        <f t="shared" si="35"/>
        <v>563575.6205653639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3293847.2977118916</v>
      </c>
      <c r="E121" s="522">
        <f>IF(+J96&lt;F120,J96,D121)</f>
        <v>148095.08431818185</v>
      </c>
      <c r="F121" s="523">
        <f t="shared" si="32"/>
        <v>3145752.2133937096</v>
      </c>
      <c r="G121" s="523">
        <f t="shared" si="33"/>
        <v>3219799.7555528004</v>
      </c>
      <c r="H121" s="526">
        <f t="shared" si="34"/>
        <v>545305.86216327338</v>
      </c>
      <c r="I121" s="577">
        <f t="shared" si="35"/>
        <v>545305.86216327338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3145752.2133937096</v>
      </c>
      <c r="E122" s="522">
        <f>IF(+J96&lt;F121,J96,D122)</f>
        <v>148095.08431818185</v>
      </c>
      <c r="F122" s="523">
        <f t="shared" si="32"/>
        <v>2997657.1290755277</v>
      </c>
      <c r="G122" s="523">
        <f t="shared" si="33"/>
        <v>3071704.6712346189</v>
      </c>
      <c r="H122" s="526">
        <f t="shared" si="34"/>
        <v>527036.10376118298</v>
      </c>
      <c r="I122" s="577">
        <f t="shared" si="35"/>
        <v>527036.10376118298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2997657.1290755277</v>
      </c>
      <c r="E123" s="522">
        <f>IF(+J96&lt;F122,J96,D123)</f>
        <v>148095.08431818185</v>
      </c>
      <c r="F123" s="523">
        <f t="shared" si="32"/>
        <v>2849562.0447573457</v>
      </c>
      <c r="G123" s="523">
        <f t="shared" si="33"/>
        <v>2923609.5869164364</v>
      </c>
      <c r="H123" s="526">
        <f t="shared" si="34"/>
        <v>508766.34535909252</v>
      </c>
      <c r="I123" s="577">
        <f t="shared" si="35"/>
        <v>508766.34535909252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2849562.0447573457</v>
      </c>
      <c r="E124" s="522">
        <f>IF(+J96&lt;F123,J96,D124)</f>
        <v>148095.08431818185</v>
      </c>
      <c r="F124" s="523">
        <f t="shared" si="32"/>
        <v>2701466.9604391637</v>
      </c>
      <c r="G124" s="523">
        <f t="shared" si="33"/>
        <v>2775514.5025982549</v>
      </c>
      <c r="H124" s="526">
        <f t="shared" si="34"/>
        <v>490496.58695700218</v>
      </c>
      <c r="I124" s="577">
        <f t="shared" si="35"/>
        <v>490496.58695700218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2701466.9604391637</v>
      </c>
      <c r="E125" s="522">
        <f>IF(+J96&lt;F124,J96,D125)</f>
        <v>148095.08431818185</v>
      </c>
      <c r="F125" s="523">
        <f t="shared" si="32"/>
        <v>2553371.8761209818</v>
      </c>
      <c r="G125" s="523">
        <f t="shared" si="33"/>
        <v>2627419.4182800725</v>
      </c>
      <c r="H125" s="526">
        <f t="shared" si="34"/>
        <v>472226.82855491166</v>
      </c>
      <c r="I125" s="577">
        <f t="shared" si="35"/>
        <v>472226.82855491166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2553371.8761209818</v>
      </c>
      <c r="E126" s="522">
        <f>IF(+J96&lt;F125,J96,D126)</f>
        <v>148095.08431818185</v>
      </c>
      <c r="F126" s="523">
        <f t="shared" si="32"/>
        <v>2405276.7918027998</v>
      </c>
      <c r="G126" s="523">
        <f t="shared" si="33"/>
        <v>2479324.333961891</v>
      </c>
      <c r="H126" s="526">
        <f t="shared" si="34"/>
        <v>453957.07015282131</v>
      </c>
      <c r="I126" s="577">
        <f t="shared" si="35"/>
        <v>453957.07015282131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2405276.7918027998</v>
      </c>
      <c r="E127" s="522">
        <f>IF(+J96&lt;F126,J96,D127)</f>
        <v>148095.08431818185</v>
      </c>
      <c r="F127" s="523">
        <f t="shared" si="32"/>
        <v>2257181.7074846178</v>
      </c>
      <c r="G127" s="523">
        <f t="shared" si="33"/>
        <v>2331229.2496437086</v>
      </c>
      <c r="H127" s="526">
        <f t="shared" si="34"/>
        <v>435687.31175073085</v>
      </c>
      <c r="I127" s="577">
        <f t="shared" si="35"/>
        <v>435687.31175073085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2257181.7074846178</v>
      </c>
      <c r="E128" s="522">
        <f>IF(+J96&lt;F127,J96,D128)</f>
        <v>148095.08431818185</v>
      </c>
      <c r="F128" s="523">
        <f t="shared" si="32"/>
        <v>2109086.6231664359</v>
      </c>
      <c r="G128" s="523">
        <f t="shared" si="33"/>
        <v>2183134.1653255271</v>
      </c>
      <c r="H128" s="526">
        <f t="shared" si="34"/>
        <v>417417.55334864045</v>
      </c>
      <c r="I128" s="577">
        <f t="shared" si="35"/>
        <v>417417.55334864045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2109086.6231664359</v>
      </c>
      <c r="E129" s="522">
        <f>IF(+J96&lt;F128,J96,D129)</f>
        <v>148095.08431818185</v>
      </c>
      <c r="F129" s="523">
        <f t="shared" si="32"/>
        <v>1960991.5388482539</v>
      </c>
      <c r="G129" s="523">
        <f t="shared" si="33"/>
        <v>2035039.0810073449</v>
      </c>
      <c r="H129" s="526">
        <f t="shared" si="34"/>
        <v>399147.79494654998</v>
      </c>
      <c r="I129" s="577">
        <f t="shared" si="35"/>
        <v>399147.79494654998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1960991.5388482539</v>
      </c>
      <c r="E130" s="522">
        <f>IF(+J96&lt;F129,J96,D130)</f>
        <v>148095.08431818185</v>
      </c>
      <c r="F130" s="523">
        <f t="shared" si="32"/>
        <v>1812896.4545300719</v>
      </c>
      <c r="G130" s="523">
        <f t="shared" si="33"/>
        <v>1886943.9966891629</v>
      </c>
      <c r="H130" s="526">
        <f t="shared" si="34"/>
        <v>380878.03654445958</v>
      </c>
      <c r="I130" s="577">
        <f t="shared" si="35"/>
        <v>380878.03654445958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1812896.4545300719</v>
      </c>
      <c r="E131" s="522">
        <f>IF(+J96&lt;F130,J96,D131)</f>
        <v>148095.08431818185</v>
      </c>
      <c r="F131" s="523">
        <f t="shared" ref="F131:F154" si="36">+D131-E131</f>
        <v>1664801.37021189</v>
      </c>
      <c r="G131" s="523">
        <f t="shared" ref="G131:G154" si="37">+(F131+D131)/2</f>
        <v>1738848.912370981</v>
      </c>
      <c r="H131" s="526">
        <f t="shared" si="34"/>
        <v>362608.27814236912</v>
      </c>
      <c r="I131" s="577">
        <f t="shared" si="35"/>
        <v>362608.27814236912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1664801.37021189</v>
      </c>
      <c r="E132" s="522">
        <f>IF(+J96&lt;F131,J96,D132)</f>
        <v>148095.08431818185</v>
      </c>
      <c r="F132" s="523">
        <f t="shared" si="36"/>
        <v>1516706.285893708</v>
      </c>
      <c r="G132" s="523">
        <f t="shared" si="37"/>
        <v>1590753.828052799</v>
      </c>
      <c r="H132" s="526">
        <f t="shared" si="34"/>
        <v>344338.51974027872</v>
      </c>
      <c r="I132" s="577">
        <f t="shared" si="35"/>
        <v>344338.51974027872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1516706.285893708</v>
      </c>
      <c r="E133" s="522">
        <f>IF(+J96&lt;F132,J96,D133)</f>
        <v>148095.08431818185</v>
      </c>
      <c r="F133" s="523">
        <f t="shared" si="36"/>
        <v>1368611.201575526</v>
      </c>
      <c r="G133" s="523">
        <f t="shared" si="37"/>
        <v>1442658.743734617</v>
      </c>
      <c r="H133" s="526">
        <f t="shared" si="34"/>
        <v>326068.76133818831</v>
      </c>
      <c r="I133" s="577">
        <f t="shared" si="35"/>
        <v>326068.76133818831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1368611.201575526</v>
      </c>
      <c r="E134" s="522">
        <f>IF(+J96&lt;F133,J96,D134)</f>
        <v>148095.08431818185</v>
      </c>
      <c r="F134" s="523">
        <f t="shared" si="36"/>
        <v>1220516.1172573441</v>
      </c>
      <c r="G134" s="523">
        <f t="shared" si="37"/>
        <v>1294563.6594164351</v>
      </c>
      <c r="H134" s="526">
        <f t="shared" si="34"/>
        <v>307799.00293609791</v>
      </c>
      <c r="I134" s="577">
        <f t="shared" si="35"/>
        <v>307799.00293609791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1220516.1172573441</v>
      </c>
      <c r="E135" s="522">
        <f>IF(+J96&lt;F134,J96,D135)</f>
        <v>148095.08431818185</v>
      </c>
      <c r="F135" s="523">
        <f t="shared" si="36"/>
        <v>1072421.0329391621</v>
      </c>
      <c r="G135" s="523">
        <f t="shared" si="37"/>
        <v>1146468.5750982531</v>
      </c>
      <c r="H135" s="526">
        <f t="shared" si="34"/>
        <v>289529.24453400745</v>
      </c>
      <c r="I135" s="577">
        <f t="shared" si="35"/>
        <v>289529.24453400745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1072421.0329391621</v>
      </c>
      <c r="E136" s="522">
        <f>IF(+J96&lt;F135,J96,D136)</f>
        <v>148095.08431818185</v>
      </c>
      <c r="F136" s="523">
        <f t="shared" si="36"/>
        <v>924325.94862098026</v>
      </c>
      <c r="G136" s="523">
        <f t="shared" si="37"/>
        <v>998373.49078007112</v>
      </c>
      <c r="H136" s="526">
        <f t="shared" si="34"/>
        <v>271259.48613191699</v>
      </c>
      <c r="I136" s="577">
        <f t="shared" si="35"/>
        <v>271259.48613191699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924325.94862098026</v>
      </c>
      <c r="E137" s="522">
        <f>IF(+J96&lt;F136,J96,D137)</f>
        <v>148095.08431818185</v>
      </c>
      <c r="F137" s="523">
        <f t="shared" si="36"/>
        <v>776230.86430279841</v>
      </c>
      <c r="G137" s="523">
        <f t="shared" si="37"/>
        <v>850278.40646188939</v>
      </c>
      <c r="H137" s="526">
        <f t="shared" si="34"/>
        <v>252989.72772982661</v>
      </c>
      <c r="I137" s="577">
        <f t="shared" si="35"/>
        <v>252989.72772982661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776230.86430279841</v>
      </c>
      <c r="E138" s="522">
        <f>IF(+J96&lt;F137,J96,D138)</f>
        <v>148095.08431818185</v>
      </c>
      <c r="F138" s="523">
        <f t="shared" si="36"/>
        <v>628135.77998461656</v>
      </c>
      <c r="G138" s="523">
        <f t="shared" si="37"/>
        <v>702183.32214370742</v>
      </c>
      <c r="H138" s="526">
        <f t="shared" si="34"/>
        <v>234719.96932773618</v>
      </c>
      <c r="I138" s="577">
        <f t="shared" si="35"/>
        <v>234719.96932773618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628135.77998461656</v>
      </c>
      <c r="E139" s="522">
        <f>IF(+J96&lt;F138,J96,D139)</f>
        <v>148095.08431818185</v>
      </c>
      <c r="F139" s="523">
        <f t="shared" si="36"/>
        <v>480040.69566643471</v>
      </c>
      <c r="G139" s="523">
        <f t="shared" si="37"/>
        <v>554088.23782552569</v>
      </c>
      <c r="H139" s="526">
        <f t="shared" si="34"/>
        <v>216450.21092564578</v>
      </c>
      <c r="I139" s="577">
        <f t="shared" si="35"/>
        <v>216450.21092564578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480040.69566643471</v>
      </c>
      <c r="E140" s="522">
        <f>IF(+J96&lt;F139,J96,D140)</f>
        <v>148095.08431818185</v>
      </c>
      <c r="F140" s="523">
        <f t="shared" si="36"/>
        <v>331945.61134825286</v>
      </c>
      <c r="G140" s="523">
        <f t="shared" si="37"/>
        <v>405993.15350734378</v>
      </c>
      <c r="H140" s="526">
        <f t="shared" si="34"/>
        <v>198180.45252355537</v>
      </c>
      <c r="I140" s="577">
        <f t="shared" si="35"/>
        <v>198180.45252355537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331945.61134825286</v>
      </c>
      <c r="E141" s="522">
        <f>IF(+J96&lt;F140,J96,D141)</f>
        <v>148095.08431818185</v>
      </c>
      <c r="F141" s="523">
        <f t="shared" si="36"/>
        <v>183850.52703007101</v>
      </c>
      <c r="G141" s="523">
        <f t="shared" si="37"/>
        <v>257898.06918916194</v>
      </c>
      <c r="H141" s="526">
        <f t="shared" si="34"/>
        <v>179910.69412146497</v>
      </c>
      <c r="I141" s="577">
        <f t="shared" si="35"/>
        <v>179910.69412146497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183850.52703007101</v>
      </c>
      <c r="E142" s="522">
        <f>IF(+J96&lt;F141,J96,D142)</f>
        <v>148095.08431818185</v>
      </c>
      <c r="F142" s="523">
        <f t="shared" si="36"/>
        <v>35755.442711889162</v>
      </c>
      <c r="G142" s="523">
        <f t="shared" si="37"/>
        <v>109802.98487098009</v>
      </c>
      <c r="H142" s="526">
        <f t="shared" si="34"/>
        <v>161640.93571937454</v>
      </c>
      <c r="I142" s="577">
        <f t="shared" si="35"/>
        <v>161640.93571937454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35755.442711889162</v>
      </c>
      <c r="E143" s="522">
        <f>IF(+J96&lt;F142,J96,D143)</f>
        <v>35755.442711889162</v>
      </c>
      <c r="F143" s="523">
        <f t="shared" si="36"/>
        <v>0</v>
      </c>
      <c r="G143" s="523">
        <f t="shared" si="37"/>
        <v>17877.721355944581</v>
      </c>
      <c r="H143" s="526">
        <f t="shared" si="34"/>
        <v>37960.928811962905</v>
      </c>
      <c r="I143" s="577">
        <f t="shared" si="35"/>
        <v>37960.928811962905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6516183.7099999981</v>
      </c>
      <c r="F155" s="375"/>
      <c r="G155" s="375"/>
      <c r="H155" s="375">
        <f>SUM(H99:H154)</f>
        <v>23596137.011383869</v>
      </c>
      <c r="I155" s="375">
        <f>SUM(I99:I154)</f>
        <v>23596137.011383869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68" zoomScaleNormal="100" zoomScaleSheetLayoutView="88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1253595.1343573183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1253595.1343573183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159">
        <v>9277468.1476444378</v>
      </c>
      <c r="E26" s="516">
        <v>282446.60975609755</v>
      </c>
      <c r="F26" s="159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159">
        <v>8995021.5378883407</v>
      </c>
      <c r="E27" s="516">
        <v>282446.60975609755</v>
      </c>
      <c r="F27" s="159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159">
        <v>8712574.9281322435</v>
      </c>
      <c r="E28" s="516">
        <v>282446.60975609755</v>
      </c>
      <c r="F28" s="159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159">
        <v>8443265.3699927069</v>
      </c>
      <c r="E29" s="516">
        <v>275721.69047619047</v>
      </c>
      <c r="F29" s="159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159">
        <v>8154406.6278999541</v>
      </c>
      <c r="E30" s="516">
        <v>275721.69047619047</v>
      </c>
      <c r="F30" s="159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159">
        <v>7878684.9374237638</v>
      </c>
      <c r="E31" s="516">
        <v>275721.69047619047</v>
      </c>
      <c r="F31" s="159">
        <v>7602963.2469475735</v>
      </c>
      <c r="G31" s="516">
        <v>1253595.1343573183</v>
      </c>
      <c r="H31" s="510">
        <v>1253595.1343573183</v>
      </c>
      <c r="I31" s="511">
        <f t="shared" si="0"/>
        <v>0</v>
      </c>
      <c r="J31" s="511"/>
      <c r="K31" s="518">
        <f t="shared" ref="K31" si="18">G31</f>
        <v>1253595.1343573183</v>
      </c>
      <c r="L31" s="519">
        <f t="shared" ref="L31" si="19">IF(K31&lt;&gt;0,+G31-K31,0)</f>
        <v>0</v>
      </c>
      <c r="M31" s="518">
        <f t="shared" ref="M31" si="20">H31</f>
        <v>1253595.1343573183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7602963.2469475735</v>
      </c>
      <c r="E32" s="522">
        <f>IF(+I14&lt;F31,I14,D32)</f>
        <v>275721.69047619047</v>
      </c>
      <c r="F32" s="523">
        <f t="shared" ref="F32:F48" si="21">+D32-E32</f>
        <v>7327241.5564713832</v>
      </c>
      <c r="G32" s="524">
        <f t="shared" ref="G32:G72" si="22">+I$12*((D32+F32)/2)+E32</f>
        <v>1115128.3881760526</v>
      </c>
      <c r="H32" s="491">
        <f t="shared" ref="H32:H72" si="23">+I$13*((D32+F32)/2)+E32</f>
        <v>1115128.3881760526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7327241.5564713832</v>
      </c>
      <c r="E33" s="522">
        <f>IF(+I14&lt;F32,I14,D33)</f>
        <v>275721.69047619047</v>
      </c>
      <c r="F33" s="523">
        <f t="shared" si="21"/>
        <v>7051519.8659951929</v>
      </c>
      <c r="G33" s="524">
        <f t="shared" si="22"/>
        <v>1084125.1116993839</v>
      </c>
      <c r="H33" s="491">
        <f t="shared" si="23"/>
        <v>1084125.1116993839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7051519.8659951929</v>
      </c>
      <c r="E34" s="522">
        <f>IF(+I14&lt;F33,I14,D34)</f>
        <v>275721.69047619047</v>
      </c>
      <c r="F34" s="523">
        <f t="shared" si="21"/>
        <v>6775798.1755190026</v>
      </c>
      <c r="G34" s="524">
        <f t="shared" si="22"/>
        <v>1053121.8352227153</v>
      </c>
      <c r="H34" s="491">
        <f t="shared" si="23"/>
        <v>1053121.8352227153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6775798.1755190026</v>
      </c>
      <c r="E35" s="522">
        <f>IF(+I14&lt;F34,I14,D35)</f>
        <v>275721.69047619047</v>
      </c>
      <c r="F35" s="523">
        <f t="shared" si="21"/>
        <v>6500076.4850428123</v>
      </c>
      <c r="G35" s="524">
        <f t="shared" si="22"/>
        <v>1022118.5587460466</v>
      </c>
      <c r="H35" s="491">
        <f t="shared" si="23"/>
        <v>1022118.5587460466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6500076.4850428123</v>
      </c>
      <c r="E36" s="522">
        <f>IF(+I14&lt;F35,I14,D36)</f>
        <v>275721.69047619047</v>
      </c>
      <c r="F36" s="523">
        <f t="shared" si="21"/>
        <v>6224354.794566622</v>
      </c>
      <c r="G36" s="524">
        <f t="shared" si="22"/>
        <v>991115.28226937796</v>
      </c>
      <c r="H36" s="491">
        <f t="shared" si="23"/>
        <v>991115.28226937796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6224354.794566622</v>
      </c>
      <c r="E37" s="522">
        <f>IF(+I14&lt;F36,I14,D37)</f>
        <v>275721.69047619047</v>
      </c>
      <c r="F37" s="523">
        <f t="shared" si="21"/>
        <v>5948633.1040904317</v>
      </c>
      <c r="G37" s="524">
        <f t="shared" si="22"/>
        <v>960112.0057927093</v>
      </c>
      <c r="H37" s="491">
        <f t="shared" si="23"/>
        <v>960112.0057927093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5948633.1040904317</v>
      </c>
      <c r="E38" s="522">
        <f>IF(+I14&lt;F37,I14,D38)</f>
        <v>275721.69047619047</v>
      </c>
      <c r="F38" s="523">
        <f t="shared" si="21"/>
        <v>5672911.4136142414</v>
      </c>
      <c r="G38" s="524">
        <f t="shared" si="22"/>
        <v>929108.72931604064</v>
      </c>
      <c r="H38" s="491">
        <f t="shared" si="23"/>
        <v>929108.72931604064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5672911.4136142414</v>
      </c>
      <c r="E39" s="522">
        <f>IF(+I14&lt;F38,I14,D39)</f>
        <v>275721.69047619047</v>
      </c>
      <c r="F39" s="523">
        <f t="shared" si="21"/>
        <v>5397189.7231380511</v>
      </c>
      <c r="G39" s="524">
        <f t="shared" si="22"/>
        <v>898105.45283937175</v>
      </c>
      <c r="H39" s="491">
        <f t="shared" si="23"/>
        <v>898105.45283937175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5397189.7231380511</v>
      </c>
      <c r="E40" s="522">
        <f>IF(+I14&lt;F39,I14,D40)</f>
        <v>275721.69047619047</v>
      </c>
      <c r="F40" s="523">
        <f t="shared" si="21"/>
        <v>5121468.0326618608</v>
      </c>
      <c r="G40" s="524">
        <f t="shared" si="22"/>
        <v>867102.17636270309</v>
      </c>
      <c r="H40" s="491">
        <f t="shared" si="23"/>
        <v>867102.17636270309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5121468.0326618608</v>
      </c>
      <c r="E41" s="522">
        <f>IF(+I14&lt;F40,I14,D41)</f>
        <v>275721.69047619047</v>
      </c>
      <c r="F41" s="523">
        <f t="shared" si="21"/>
        <v>4845746.3421856705</v>
      </c>
      <c r="G41" s="524">
        <f t="shared" si="22"/>
        <v>836098.89988603443</v>
      </c>
      <c r="H41" s="491">
        <f t="shared" si="23"/>
        <v>836098.89988603443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4845746.3421856705</v>
      </c>
      <c r="E42" s="522">
        <f>IF(+I14&lt;F41,I14,D42)</f>
        <v>275721.69047619047</v>
      </c>
      <c r="F42" s="523">
        <f t="shared" si="21"/>
        <v>4570024.6517094802</v>
      </c>
      <c r="G42" s="524">
        <f t="shared" si="22"/>
        <v>805095.62340936577</v>
      </c>
      <c r="H42" s="491">
        <f t="shared" si="23"/>
        <v>805095.62340936577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4570024.6517094802</v>
      </c>
      <c r="E43" s="522">
        <f>IF(+I14&lt;F42,I14,D43)</f>
        <v>275721.69047619047</v>
      </c>
      <c r="F43" s="523">
        <f t="shared" si="21"/>
        <v>4294302.9612332899</v>
      </c>
      <c r="G43" s="524">
        <f t="shared" si="22"/>
        <v>774092.34693269711</v>
      </c>
      <c r="H43" s="491">
        <f t="shared" si="23"/>
        <v>774092.34693269711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4294302.9612332899</v>
      </c>
      <c r="E44" s="522">
        <f>IF(+I14&lt;F43,I14,D44)</f>
        <v>275721.69047619047</v>
      </c>
      <c r="F44" s="523">
        <f t="shared" si="21"/>
        <v>4018581.2707570996</v>
      </c>
      <c r="G44" s="524">
        <f t="shared" si="22"/>
        <v>743089.07045602833</v>
      </c>
      <c r="H44" s="491">
        <f t="shared" si="23"/>
        <v>743089.07045602833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4018581.2707570996</v>
      </c>
      <c r="E45" s="522">
        <f>IF(+I14&lt;F44,I14,D45)</f>
        <v>275721.69047619047</v>
      </c>
      <c r="F45" s="523">
        <f t="shared" si="21"/>
        <v>3742859.5802809093</v>
      </c>
      <c r="G45" s="524">
        <f t="shared" si="22"/>
        <v>712085.79397935967</v>
      </c>
      <c r="H45" s="491">
        <f t="shared" si="23"/>
        <v>712085.79397935967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3742859.5802809093</v>
      </c>
      <c r="E46" s="522">
        <f>IF(+I14&lt;F45,I14,D46)</f>
        <v>275721.69047619047</v>
      </c>
      <c r="F46" s="523">
        <f t="shared" si="21"/>
        <v>3467137.889804719</v>
      </c>
      <c r="G46" s="524">
        <f t="shared" si="22"/>
        <v>681082.5175026909</v>
      </c>
      <c r="H46" s="491">
        <f t="shared" si="23"/>
        <v>681082.5175026909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3467137.889804719</v>
      </c>
      <c r="E47" s="522">
        <f>IF(+I14&lt;F46,I14,D47)</f>
        <v>275721.69047619047</v>
      </c>
      <c r="F47" s="523">
        <f t="shared" si="21"/>
        <v>3191416.1993285287</v>
      </c>
      <c r="G47" s="524">
        <f t="shared" si="22"/>
        <v>650079.24102602224</v>
      </c>
      <c r="H47" s="491">
        <f t="shared" si="23"/>
        <v>650079.24102602224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3191416.1993285287</v>
      </c>
      <c r="E48" s="522">
        <f>IF(+I14&lt;F47,I14,D48)</f>
        <v>275721.69047619047</v>
      </c>
      <c r="F48" s="523">
        <f t="shared" si="21"/>
        <v>2915694.5088523384</v>
      </c>
      <c r="G48" s="524">
        <f t="shared" si="22"/>
        <v>619075.96454935358</v>
      </c>
      <c r="H48" s="491">
        <f t="shared" si="23"/>
        <v>619075.96454935358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2915694.5088523384</v>
      </c>
      <c r="E49" s="522">
        <f>IF(+I14&lt;F48,I14,D49)</f>
        <v>275721.69047619047</v>
      </c>
      <c r="F49" s="523">
        <f t="shared" ref="F49:F72" si="24">+D49-E49</f>
        <v>2639972.8183761481</v>
      </c>
      <c r="G49" s="524">
        <f t="shared" si="22"/>
        <v>588072.68807268492</v>
      </c>
      <c r="H49" s="491">
        <f t="shared" si="23"/>
        <v>588072.68807268492</v>
      </c>
      <c r="I49" s="511">
        <f t="shared" ref="I49:I72" si="25">H49-G49</f>
        <v>0</v>
      </c>
      <c r="J49" s="511"/>
      <c r="K49" s="525"/>
      <c r="L49" s="514">
        <f t="shared" ref="L49:L72" si="26">IF(K49&lt;&gt;0,+G49-K49,0)</f>
        <v>0</v>
      </c>
      <c r="M49" s="525"/>
      <c r="N49" s="514">
        <f t="shared" ref="N49:N72" si="27">IF(M49&lt;&gt;0,+H49-M49,0)</f>
        <v>0</v>
      </c>
      <c r="O49" s="514">
        <f t="shared" ref="O49:O72" si="2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2639972.8183761481</v>
      </c>
      <c r="E50" s="522">
        <f>IF(+I14&lt;F49,I14,D50)</f>
        <v>275721.69047619047</v>
      </c>
      <c r="F50" s="523">
        <f t="shared" si="24"/>
        <v>2364251.1278999578</v>
      </c>
      <c r="G50" s="524">
        <f t="shared" si="22"/>
        <v>557069.41159601626</v>
      </c>
      <c r="H50" s="491">
        <f t="shared" si="23"/>
        <v>557069.41159601626</v>
      </c>
      <c r="I50" s="511">
        <f t="shared" si="25"/>
        <v>0</v>
      </c>
      <c r="J50" s="511"/>
      <c r="K50" s="525"/>
      <c r="L50" s="514">
        <f t="shared" si="26"/>
        <v>0</v>
      </c>
      <c r="M50" s="525"/>
      <c r="N50" s="514">
        <f t="shared" si="27"/>
        <v>0</v>
      </c>
      <c r="O50" s="514">
        <f t="shared" si="2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2364251.1278999578</v>
      </c>
      <c r="E51" s="522">
        <f>IF(+I14&lt;F50,I14,D51)</f>
        <v>275721.69047619047</v>
      </c>
      <c r="F51" s="523">
        <f t="shared" si="24"/>
        <v>2088529.4374237673</v>
      </c>
      <c r="G51" s="524">
        <f t="shared" si="22"/>
        <v>526066.13511934748</v>
      </c>
      <c r="H51" s="491">
        <f t="shared" si="23"/>
        <v>526066.13511934748</v>
      </c>
      <c r="I51" s="511">
        <f t="shared" si="25"/>
        <v>0</v>
      </c>
      <c r="J51" s="511"/>
      <c r="K51" s="525"/>
      <c r="L51" s="514">
        <f t="shared" si="26"/>
        <v>0</v>
      </c>
      <c r="M51" s="525"/>
      <c r="N51" s="514">
        <f t="shared" si="27"/>
        <v>0</v>
      </c>
      <c r="O51" s="514">
        <f t="shared" si="2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2088529.4374237673</v>
      </c>
      <c r="E52" s="522">
        <f>IF(+I14&lt;F51,I14,D52)</f>
        <v>275721.69047619047</v>
      </c>
      <c r="F52" s="523">
        <f t="shared" si="24"/>
        <v>1812807.7469475768</v>
      </c>
      <c r="G52" s="524">
        <f t="shared" si="22"/>
        <v>495062.85864267871</v>
      </c>
      <c r="H52" s="491">
        <f t="shared" si="23"/>
        <v>495062.85864267871</v>
      </c>
      <c r="I52" s="511">
        <f t="shared" si="25"/>
        <v>0</v>
      </c>
      <c r="J52" s="511"/>
      <c r="K52" s="525"/>
      <c r="L52" s="514">
        <f t="shared" si="26"/>
        <v>0</v>
      </c>
      <c r="M52" s="525"/>
      <c r="N52" s="514">
        <f t="shared" si="27"/>
        <v>0</v>
      </c>
      <c r="O52" s="514">
        <f t="shared" si="2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1812807.7469475768</v>
      </c>
      <c r="E53" s="522">
        <f>IF(+I14&lt;F52,I14,D53)</f>
        <v>275721.69047619047</v>
      </c>
      <c r="F53" s="523">
        <f t="shared" si="24"/>
        <v>1537086.0564713862</v>
      </c>
      <c r="G53" s="524">
        <f t="shared" si="22"/>
        <v>464059.58216601005</v>
      </c>
      <c r="H53" s="491">
        <f t="shared" si="23"/>
        <v>464059.58216601005</v>
      </c>
      <c r="I53" s="511">
        <f t="shared" si="25"/>
        <v>0</v>
      </c>
      <c r="J53" s="511"/>
      <c r="K53" s="525"/>
      <c r="L53" s="514">
        <f t="shared" si="26"/>
        <v>0</v>
      </c>
      <c r="M53" s="525"/>
      <c r="N53" s="514">
        <f t="shared" si="27"/>
        <v>0</v>
      </c>
      <c r="O53" s="514">
        <f t="shared" si="2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1537086.0564713862</v>
      </c>
      <c r="E54" s="522">
        <f>IF(+I14&lt;F53,I14,D54)</f>
        <v>275721.69047619047</v>
      </c>
      <c r="F54" s="523">
        <f t="shared" si="24"/>
        <v>1261364.3659951957</v>
      </c>
      <c r="G54" s="524">
        <f t="shared" si="22"/>
        <v>433056.30568934127</v>
      </c>
      <c r="H54" s="491">
        <f t="shared" si="23"/>
        <v>433056.30568934127</v>
      </c>
      <c r="I54" s="511">
        <f t="shared" si="25"/>
        <v>0</v>
      </c>
      <c r="J54" s="511"/>
      <c r="K54" s="525"/>
      <c r="L54" s="514">
        <f t="shared" si="26"/>
        <v>0</v>
      </c>
      <c r="M54" s="525"/>
      <c r="N54" s="514">
        <f t="shared" si="27"/>
        <v>0</v>
      </c>
      <c r="O54" s="514">
        <f t="shared" si="2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1261364.3659951957</v>
      </c>
      <c r="E55" s="522">
        <f>IF(+I14&lt;F54,I14,D55)</f>
        <v>275721.69047619047</v>
      </c>
      <c r="F55" s="523">
        <f t="shared" si="24"/>
        <v>985642.67551900516</v>
      </c>
      <c r="G55" s="524">
        <f t="shared" si="22"/>
        <v>402053.02921267261</v>
      </c>
      <c r="H55" s="491">
        <f t="shared" si="23"/>
        <v>402053.02921267261</v>
      </c>
      <c r="I55" s="511">
        <f t="shared" si="25"/>
        <v>0</v>
      </c>
      <c r="J55" s="511"/>
      <c r="K55" s="525"/>
      <c r="L55" s="514">
        <f t="shared" si="26"/>
        <v>0</v>
      </c>
      <c r="M55" s="525"/>
      <c r="N55" s="514">
        <f t="shared" si="27"/>
        <v>0</v>
      </c>
      <c r="O55" s="514">
        <f t="shared" si="2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985642.67551900516</v>
      </c>
      <c r="E56" s="522">
        <f>IF(+I14&lt;F55,I14,D56)</f>
        <v>275721.69047619047</v>
      </c>
      <c r="F56" s="523">
        <f t="shared" si="24"/>
        <v>709920.98504281463</v>
      </c>
      <c r="G56" s="524">
        <f t="shared" si="22"/>
        <v>371049.75273600384</v>
      </c>
      <c r="H56" s="491">
        <f t="shared" si="23"/>
        <v>371049.75273600384</v>
      </c>
      <c r="I56" s="511">
        <f t="shared" si="25"/>
        <v>0</v>
      </c>
      <c r="J56" s="511"/>
      <c r="K56" s="525"/>
      <c r="L56" s="514">
        <f t="shared" si="26"/>
        <v>0</v>
      </c>
      <c r="M56" s="525"/>
      <c r="N56" s="514">
        <f t="shared" si="27"/>
        <v>0</v>
      </c>
      <c r="O56" s="514">
        <f t="shared" si="2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709920.98504281463</v>
      </c>
      <c r="E57" s="522">
        <f>IF(+I14&lt;F56,I14,D57)</f>
        <v>275721.69047619047</v>
      </c>
      <c r="F57" s="523">
        <f t="shared" si="24"/>
        <v>434199.29456662416</v>
      </c>
      <c r="G57" s="524">
        <f t="shared" si="22"/>
        <v>340046.47625933518</v>
      </c>
      <c r="H57" s="491">
        <f t="shared" si="23"/>
        <v>340046.47625933518</v>
      </c>
      <c r="I57" s="511">
        <f t="shared" si="25"/>
        <v>0</v>
      </c>
      <c r="J57" s="511"/>
      <c r="K57" s="525"/>
      <c r="L57" s="514">
        <f t="shared" si="26"/>
        <v>0</v>
      </c>
      <c r="M57" s="525"/>
      <c r="N57" s="514">
        <f t="shared" si="27"/>
        <v>0</v>
      </c>
      <c r="O57" s="514">
        <f t="shared" si="2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434199.29456662416</v>
      </c>
      <c r="E58" s="522">
        <f>IF(+I14&lt;F57,I14,D58)</f>
        <v>275721.69047619047</v>
      </c>
      <c r="F58" s="523">
        <f t="shared" si="24"/>
        <v>158477.60409043368</v>
      </c>
      <c r="G58" s="524">
        <f t="shared" si="22"/>
        <v>309043.19978266646</v>
      </c>
      <c r="H58" s="491">
        <f t="shared" si="23"/>
        <v>309043.19978266646</v>
      </c>
      <c r="I58" s="511">
        <f t="shared" si="25"/>
        <v>0</v>
      </c>
      <c r="J58" s="511"/>
      <c r="K58" s="525"/>
      <c r="L58" s="514">
        <f t="shared" si="26"/>
        <v>0</v>
      </c>
      <c r="M58" s="525"/>
      <c r="N58" s="514">
        <f t="shared" si="27"/>
        <v>0</v>
      </c>
      <c r="O58" s="514">
        <f t="shared" si="2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158477.60409043368</v>
      </c>
      <c r="E59" s="522">
        <f>IF(+I14&lt;F58,I14,D59)</f>
        <v>158477.60409043368</v>
      </c>
      <c r="F59" s="523">
        <f t="shared" si="24"/>
        <v>0</v>
      </c>
      <c r="G59" s="524">
        <f t="shared" si="22"/>
        <v>167387.53962450448</v>
      </c>
      <c r="H59" s="491">
        <f t="shared" si="23"/>
        <v>167387.53962450448</v>
      </c>
      <c r="I59" s="511">
        <f t="shared" si="25"/>
        <v>0</v>
      </c>
      <c r="J59" s="511"/>
      <c r="K59" s="525"/>
      <c r="L59" s="514">
        <f t="shared" si="26"/>
        <v>0</v>
      </c>
      <c r="M59" s="525"/>
      <c r="N59" s="514">
        <f t="shared" si="27"/>
        <v>0</v>
      </c>
      <c r="O59" s="514">
        <f t="shared" si="2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4"/>
        <v>0</v>
      </c>
      <c r="G60" s="524">
        <f t="shared" si="22"/>
        <v>0</v>
      </c>
      <c r="H60" s="491">
        <f t="shared" si="23"/>
        <v>0</v>
      </c>
      <c r="I60" s="511">
        <f t="shared" si="25"/>
        <v>0</v>
      </c>
      <c r="J60" s="511"/>
      <c r="K60" s="525"/>
      <c r="L60" s="514">
        <f t="shared" si="26"/>
        <v>0</v>
      </c>
      <c r="M60" s="525"/>
      <c r="N60" s="514">
        <f t="shared" si="27"/>
        <v>0</v>
      </c>
      <c r="O60" s="514">
        <f t="shared" si="2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4">
        <f t="shared" si="22"/>
        <v>0</v>
      </c>
      <c r="H61" s="491">
        <f t="shared" si="23"/>
        <v>0</v>
      </c>
      <c r="I61" s="511">
        <f t="shared" si="25"/>
        <v>0</v>
      </c>
      <c r="J61" s="511"/>
      <c r="K61" s="525"/>
      <c r="L61" s="514">
        <f t="shared" si="26"/>
        <v>0</v>
      </c>
      <c r="M61" s="525"/>
      <c r="N61" s="514">
        <f t="shared" si="27"/>
        <v>0</v>
      </c>
      <c r="O61" s="514">
        <f t="shared" si="2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4">
        <f t="shared" si="22"/>
        <v>0</v>
      </c>
      <c r="H62" s="491">
        <f t="shared" si="23"/>
        <v>0</v>
      </c>
      <c r="I62" s="511">
        <f t="shared" si="25"/>
        <v>0</v>
      </c>
      <c r="J62" s="511"/>
      <c r="K62" s="525"/>
      <c r="L62" s="514">
        <f t="shared" si="26"/>
        <v>0</v>
      </c>
      <c r="M62" s="525"/>
      <c r="N62" s="514">
        <f t="shared" si="27"/>
        <v>0</v>
      </c>
      <c r="O62" s="514">
        <f t="shared" si="2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4">
        <f t="shared" si="22"/>
        <v>0</v>
      </c>
      <c r="H63" s="491">
        <f t="shared" si="23"/>
        <v>0</v>
      </c>
      <c r="I63" s="511">
        <f t="shared" si="25"/>
        <v>0</v>
      </c>
      <c r="J63" s="511"/>
      <c r="K63" s="525"/>
      <c r="L63" s="514">
        <f t="shared" si="26"/>
        <v>0</v>
      </c>
      <c r="M63" s="525"/>
      <c r="N63" s="514">
        <f t="shared" si="27"/>
        <v>0</v>
      </c>
      <c r="O63" s="514">
        <f t="shared" si="2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4">
        <f t="shared" si="22"/>
        <v>0</v>
      </c>
      <c r="H64" s="491">
        <f t="shared" si="23"/>
        <v>0</v>
      </c>
      <c r="I64" s="511">
        <f t="shared" si="25"/>
        <v>0</v>
      </c>
      <c r="J64" s="511"/>
      <c r="K64" s="525"/>
      <c r="L64" s="514">
        <f t="shared" si="26"/>
        <v>0</v>
      </c>
      <c r="M64" s="525"/>
      <c r="N64" s="514">
        <f t="shared" si="27"/>
        <v>0</v>
      </c>
      <c r="O64" s="514">
        <f t="shared" si="2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4">
        <f t="shared" si="22"/>
        <v>0</v>
      </c>
      <c r="H65" s="491">
        <f t="shared" si="23"/>
        <v>0</v>
      </c>
      <c r="I65" s="511">
        <f t="shared" si="25"/>
        <v>0</v>
      </c>
      <c r="J65" s="511"/>
      <c r="K65" s="525"/>
      <c r="L65" s="514">
        <f t="shared" si="26"/>
        <v>0</v>
      </c>
      <c r="M65" s="525"/>
      <c r="N65" s="514">
        <f t="shared" si="27"/>
        <v>0</v>
      </c>
      <c r="O65" s="514">
        <f t="shared" si="2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4">
        <f t="shared" si="22"/>
        <v>0</v>
      </c>
      <c r="H66" s="491">
        <f t="shared" si="23"/>
        <v>0</v>
      </c>
      <c r="I66" s="511">
        <f t="shared" si="25"/>
        <v>0</v>
      </c>
      <c r="J66" s="511"/>
      <c r="K66" s="525"/>
      <c r="L66" s="514">
        <f t="shared" si="26"/>
        <v>0</v>
      </c>
      <c r="M66" s="525"/>
      <c r="N66" s="514">
        <f t="shared" si="27"/>
        <v>0</v>
      </c>
      <c r="O66" s="514">
        <f t="shared" si="2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4">
        <f t="shared" si="22"/>
        <v>0</v>
      </c>
      <c r="H67" s="491">
        <f t="shared" si="23"/>
        <v>0</v>
      </c>
      <c r="I67" s="511">
        <f t="shared" si="25"/>
        <v>0</v>
      </c>
      <c r="J67" s="511"/>
      <c r="K67" s="525"/>
      <c r="L67" s="514">
        <f t="shared" si="26"/>
        <v>0</v>
      </c>
      <c r="M67" s="525"/>
      <c r="N67" s="514">
        <f t="shared" si="27"/>
        <v>0</v>
      </c>
      <c r="O67" s="514">
        <f t="shared" si="2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4">
        <f t="shared" si="22"/>
        <v>0</v>
      </c>
      <c r="H68" s="491">
        <f t="shared" si="23"/>
        <v>0</v>
      </c>
      <c r="I68" s="511">
        <f t="shared" si="25"/>
        <v>0</v>
      </c>
      <c r="J68" s="511"/>
      <c r="K68" s="525"/>
      <c r="L68" s="514">
        <f t="shared" si="26"/>
        <v>0</v>
      </c>
      <c r="M68" s="525"/>
      <c r="N68" s="514">
        <f t="shared" si="27"/>
        <v>0</v>
      </c>
      <c r="O68" s="514">
        <f t="shared" si="2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4">
        <f t="shared" si="22"/>
        <v>0</v>
      </c>
      <c r="H69" s="491">
        <f t="shared" si="23"/>
        <v>0</v>
      </c>
      <c r="I69" s="511">
        <f t="shared" si="25"/>
        <v>0</v>
      </c>
      <c r="J69" s="511"/>
      <c r="K69" s="525"/>
      <c r="L69" s="514">
        <f t="shared" si="26"/>
        <v>0</v>
      </c>
      <c r="M69" s="525"/>
      <c r="N69" s="514">
        <f t="shared" si="27"/>
        <v>0</v>
      </c>
      <c r="O69" s="514">
        <f t="shared" si="2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4">
        <f t="shared" si="22"/>
        <v>0</v>
      </c>
      <c r="H70" s="491">
        <f t="shared" si="23"/>
        <v>0</v>
      </c>
      <c r="I70" s="511">
        <f t="shared" si="25"/>
        <v>0</v>
      </c>
      <c r="J70" s="511"/>
      <c r="K70" s="525"/>
      <c r="L70" s="514">
        <f t="shared" si="26"/>
        <v>0</v>
      </c>
      <c r="M70" s="525"/>
      <c r="N70" s="514">
        <f t="shared" si="27"/>
        <v>0</v>
      </c>
      <c r="O70" s="514">
        <f t="shared" si="2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4">
        <f t="shared" si="22"/>
        <v>0</v>
      </c>
      <c r="H71" s="491">
        <f t="shared" si="23"/>
        <v>0</v>
      </c>
      <c r="I71" s="511">
        <f t="shared" si="25"/>
        <v>0</v>
      </c>
      <c r="J71" s="511"/>
      <c r="K71" s="525"/>
      <c r="L71" s="514">
        <f t="shared" si="26"/>
        <v>0</v>
      </c>
      <c r="M71" s="525"/>
      <c r="N71" s="514">
        <f t="shared" si="27"/>
        <v>0</v>
      </c>
      <c r="O71" s="514">
        <f t="shared" si="2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24">
        <f t="shared" si="22"/>
        <v>0</v>
      </c>
      <c r="H72" s="491">
        <f t="shared" si="23"/>
        <v>0</v>
      </c>
      <c r="I72" s="531">
        <f t="shared" si="25"/>
        <v>0</v>
      </c>
      <c r="J72" s="511"/>
      <c r="K72" s="532"/>
      <c r="L72" s="533">
        <f t="shared" si="26"/>
        <v>0</v>
      </c>
      <c r="M72" s="532"/>
      <c r="N72" s="533">
        <f t="shared" si="27"/>
        <v>0</v>
      </c>
      <c r="O72" s="533">
        <f t="shared" si="28"/>
        <v>0</v>
      </c>
      <c r="P72" s="272"/>
    </row>
    <row r="73" spans="1:16" ht="12.5">
      <c r="C73" s="374" t="s">
        <v>78</v>
      </c>
      <c r="D73" s="375"/>
      <c r="E73" s="375">
        <f>SUM(E17:E72)</f>
        <v>11580311</v>
      </c>
      <c r="F73" s="375"/>
      <c r="G73" s="375">
        <f>SUM(G17:G72)</f>
        <v>41154138.315411612</v>
      </c>
      <c r="H73" s="375">
        <f>SUM(H17:H72)</f>
        <v>41154138.315411612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1253595.1343573183</v>
      </c>
      <c r="N87" s="546">
        <f>IF(J92&lt;D11,0,VLOOKUP(J92,C17:O72,11))</f>
        <v>1253595.1343573183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1214498.3810633023</v>
      </c>
      <c r="N88" s="550">
        <f>IF(J92&lt;D11,0,VLOOKUP(J92,C99:P154,7))</f>
        <v>1214498.3810633023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-39096.753294016002</v>
      </c>
      <c r="N89" s="555">
        <f>+N88-N87</f>
        <v>-39096.753294016002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11580311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263188.88636363635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9">+I99-H99</f>
        <v>0</v>
      </c>
      <c r="K99" s="514"/>
      <c r="L99" s="512">
        <f t="shared" ref="L99:L104" si="30">H99</f>
        <v>979399</v>
      </c>
      <c r="M99" s="513">
        <f t="shared" ref="M99:M130" si="31">IF(L99&lt;&gt;0,+H99-L99,0)</f>
        <v>0</v>
      </c>
      <c r="N99" s="512">
        <f t="shared" ref="N99:N104" si="32">I99</f>
        <v>979399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9"/>
        <v>0</v>
      </c>
      <c r="K100" s="514"/>
      <c r="L100" s="518">
        <f t="shared" si="30"/>
        <v>2145726.6474616765</v>
      </c>
      <c r="M100" s="519">
        <f t="shared" si="31"/>
        <v>0</v>
      </c>
      <c r="N100" s="518">
        <f t="shared" si="32"/>
        <v>2145726.6474616765</v>
      </c>
      <c r="O100" s="514">
        <f t="shared" si="33"/>
        <v>0</v>
      </c>
      <c r="P100" s="514">
        <f t="shared" si="34"/>
        <v>0</v>
      </c>
      <c r="Q100" s="269"/>
    </row>
    <row r="101" spans="1:17" ht="12.5">
      <c r="B101" s="195" t="str">
        <f t="shared" ref="B101:B154" si="35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9"/>
        <v>0</v>
      </c>
      <c r="K101" s="514"/>
      <c r="L101" s="518">
        <f t="shared" si="30"/>
        <v>1931048.5627447576</v>
      </c>
      <c r="M101" s="519">
        <f t="shared" si="31"/>
        <v>0</v>
      </c>
      <c r="N101" s="518">
        <f t="shared" si="32"/>
        <v>1931048.5627447576</v>
      </c>
      <c r="O101" s="514">
        <f t="shared" si="33"/>
        <v>0</v>
      </c>
      <c r="P101" s="514">
        <f t="shared" si="34"/>
        <v>0</v>
      </c>
      <c r="Q101" s="269"/>
    </row>
    <row r="102" spans="1:17" ht="12.5">
      <c r="B102" s="195" t="str">
        <f t="shared" si="35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9"/>
        <v>0</v>
      </c>
      <c r="K102" s="514"/>
      <c r="L102" s="518">
        <f t="shared" si="30"/>
        <v>1854964.7357626334</v>
      </c>
      <c r="M102" s="519">
        <f t="shared" si="31"/>
        <v>0</v>
      </c>
      <c r="N102" s="518">
        <f t="shared" si="32"/>
        <v>1854964.7357626334</v>
      </c>
      <c r="O102" s="514">
        <f t="shared" si="33"/>
        <v>0</v>
      </c>
      <c r="P102" s="514">
        <f t="shared" si="34"/>
        <v>0</v>
      </c>
      <c r="Q102" s="269"/>
    </row>
    <row r="103" spans="1:17" ht="12.5">
      <c r="B103" s="195" t="str">
        <f t="shared" si="35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30"/>
        <v>1690357.4734906773</v>
      </c>
      <c r="M103" s="519">
        <f t="shared" ref="M103:M108" si="36">IF(L103&lt;&gt;0,+H103-L103,0)</f>
        <v>0</v>
      </c>
      <c r="N103" s="518">
        <f t="shared" si="32"/>
        <v>1690357.4734906773</v>
      </c>
      <c r="O103" s="514">
        <f t="shared" ref="O103:O108" si="37">IF(N103&lt;&gt;0,+I103-N103,0)</f>
        <v>0</v>
      </c>
      <c r="P103" s="514">
        <f t="shared" ref="P103:P108" si="38">+O103-M103</f>
        <v>0</v>
      </c>
      <c r="Q103" s="269"/>
    </row>
    <row r="104" spans="1:17" ht="12.5">
      <c r="B104" s="195" t="str">
        <f t="shared" si="35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30"/>
        <v>1659486.1970572667</v>
      </c>
      <c r="M104" s="519">
        <f t="shared" si="36"/>
        <v>0</v>
      </c>
      <c r="N104" s="518">
        <f t="shared" si="32"/>
        <v>1659486.1970572667</v>
      </c>
      <c r="O104" s="514">
        <f t="shared" si="37"/>
        <v>0</v>
      </c>
      <c r="P104" s="514">
        <f t="shared" si="38"/>
        <v>0</v>
      </c>
      <c r="Q104" s="269"/>
    </row>
    <row r="105" spans="1:17" ht="12.5">
      <c r="B105" s="195" t="str">
        <f t="shared" si="35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9"/>
        <v>0</v>
      </c>
      <c r="K105" s="514"/>
      <c r="L105" s="518">
        <f t="shared" ref="L105:L110" si="39">H105</f>
        <v>1580858.7656028033</v>
      </c>
      <c r="M105" s="519">
        <f t="shared" si="36"/>
        <v>0</v>
      </c>
      <c r="N105" s="518">
        <f t="shared" ref="N105:N110" si="40">I105</f>
        <v>1580858.7656028033</v>
      </c>
      <c r="O105" s="514">
        <f t="shared" si="37"/>
        <v>0</v>
      </c>
      <c r="P105" s="514">
        <f t="shared" si="38"/>
        <v>0</v>
      </c>
      <c r="Q105" s="269"/>
    </row>
    <row r="106" spans="1:17" ht="12.5">
      <c r="B106" s="195" t="str">
        <f t="shared" si="35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9"/>
        <v>0</v>
      </c>
      <c r="K106" s="514"/>
      <c r="L106" s="518">
        <f t="shared" si="39"/>
        <v>1492120.9075767242</v>
      </c>
      <c r="M106" s="519">
        <f t="shared" si="36"/>
        <v>0</v>
      </c>
      <c r="N106" s="518">
        <f t="shared" si="40"/>
        <v>1492120.9075767242</v>
      </c>
      <c r="O106" s="514">
        <f t="shared" si="37"/>
        <v>0</v>
      </c>
      <c r="P106" s="514">
        <f t="shared" si="38"/>
        <v>0</v>
      </c>
      <c r="Q106" s="269"/>
    </row>
    <row r="107" spans="1:17" ht="12.5">
      <c r="B107" s="195" t="str">
        <f t="shared" si="35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9"/>
        <v>0</v>
      </c>
      <c r="K107" s="514"/>
      <c r="L107" s="518">
        <f t="shared" si="39"/>
        <v>1412659.7088236467</v>
      </c>
      <c r="M107" s="519">
        <f t="shared" si="36"/>
        <v>0</v>
      </c>
      <c r="N107" s="518">
        <f t="shared" si="40"/>
        <v>1412659.7088236467</v>
      </c>
      <c r="O107" s="514">
        <f t="shared" si="37"/>
        <v>0</v>
      </c>
      <c r="P107" s="514">
        <f t="shared" si="38"/>
        <v>0</v>
      </c>
      <c r="Q107" s="269"/>
    </row>
    <row r="108" spans="1:17" ht="12.5">
      <c r="B108" s="195" t="str">
        <f t="shared" si="35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9"/>
        <v>0</v>
      </c>
      <c r="K108" s="514"/>
      <c r="L108" s="518">
        <f t="shared" si="39"/>
        <v>1235032.8622445145</v>
      </c>
      <c r="M108" s="519">
        <f t="shared" si="36"/>
        <v>0</v>
      </c>
      <c r="N108" s="518">
        <f t="shared" si="40"/>
        <v>1235032.8622445145</v>
      </c>
      <c r="O108" s="514">
        <f t="shared" si="37"/>
        <v>0</v>
      </c>
      <c r="P108" s="514">
        <f t="shared" si="38"/>
        <v>0</v>
      </c>
      <c r="Q108" s="269"/>
    </row>
    <row r="109" spans="1:17" ht="12.5">
      <c r="B109" s="195" t="str">
        <f t="shared" si="35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9"/>
        <v>0</v>
      </c>
      <c r="K109" s="514"/>
      <c r="L109" s="518">
        <f t="shared" si="39"/>
        <v>1212494.7636968775</v>
      </c>
      <c r="M109" s="519">
        <f t="shared" ref="M109" si="41">IF(L109&lt;&gt;0,+H109-L109,0)</f>
        <v>0</v>
      </c>
      <c r="N109" s="518">
        <f t="shared" si="40"/>
        <v>1212494.7636968775</v>
      </c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5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29"/>
        <v>0</v>
      </c>
      <c r="K110" s="514"/>
      <c r="L110" s="518">
        <f t="shared" si="39"/>
        <v>1194290.3823298137</v>
      </c>
      <c r="M110" s="519">
        <f t="shared" ref="M110" si="42">IF(L110&lt;&gt;0,+H110-L110,0)</f>
        <v>0</v>
      </c>
      <c r="N110" s="518">
        <f t="shared" si="40"/>
        <v>1194290.3823298137</v>
      </c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5"/>
        <v/>
      </c>
      <c r="C111" s="507">
        <f>IF(D93="","-",+C110+1)</f>
        <v>2021</v>
      </c>
      <c r="D111" s="508">
        <v>8401099.5180763323</v>
      </c>
      <c r="E111" s="516">
        <v>282446.60975609755</v>
      </c>
      <c r="F111" s="515">
        <v>8118652.9083202351</v>
      </c>
      <c r="G111" s="515">
        <v>8259876.2131982837</v>
      </c>
      <c r="H111" s="516">
        <v>1220060.0680241259</v>
      </c>
      <c r="I111" s="510">
        <v>1220060.0680241259</v>
      </c>
      <c r="J111" s="514">
        <f t="shared" si="29"/>
        <v>0</v>
      </c>
      <c r="K111" s="514"/>
      <c r="L111" s="518">
        <f t="shared" ref="L111" si="43">H111</f>
        <v>1220060.0680241259</v>
      </c>
      <c r="M111" s="519">
        <f t="shared" ref="M111" si="44">IF(L111&lt;&gt;0,+H111-L111,0)</f>
        <v>0</v>
      </c>
      <c r="N111" s="518">
        <f t="shared" ref="N111" si="45">I111</f>
        <v>1220060.0680241259</v>
      </c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5"/>
        <v/>
      </c>
      <c r="C112" s="507">
        <f>IF(D93="","-",+C111+1)</f>
        <v>2022</v>
      </c>
      <c r="D112" s="508">
        <v>8118652.9083202351</v>
      </c>
      <c r="E112" s="516">
        <v>275721.69047619047</v>
      </c>
      <c r="F112" s="515">
        <v>7842931.2178440448</v>
      </c>
      <c r="G112" s="515">
        <v>7980792.0630821399</v>
      </c>
      <c r="H112" s="516">
        <v>1213128.3119758123</v>
      </c>
      <c r="I112" s="510">
        <v>1213128.3119758123</v>
      </c>
      <c r="J112" s="514">
        <f t="shared" si="29"/>
        <v>0</v>
      </c>
      <c r="K112" s="514"/>
      <c r="L112" s="518">
        <f t="shared" ref="L112" si="46">H112</f>
        <v>1213128.3119758123</v>
      </c>
      <c r="M112" s="519">
        <f t="shared" ref="M112" si="47">IF(L112&lt;&gt;0,+H112-L112,0)</f>
        <v>0</v>
      </c>
      <c r="N112" s="518">
        <f t="shared" ref="N112" si="48">I112</f>
        <v>1213128.3119758123</v>
      </c>
      <c r="O112" s="514">
        <f t="shared" ref="O112" si="49">IF(N112&lt;&gt;0,+I112-N112,0)</f>
        <v>0</v>
      </c>
      <c r="P112" s="514">
        <f t="shared" ref="P112" si="50">+O112-M112</f>
        <v>0</v>
      </c>
      <c r="Q112" s="269"/>
    </row>
    <row r="113" spans="2:17" ht="12.5">
      <c r="B113" s="195" t="str">
        <f t="shared" si="35"/>
        <v/>
      </c>
      <c r="C113" s="507">
        <f>IF(D93="","-",+C112+1)</f>
        <v>2023</v>
      </c>
      <c r="D113" s="374">
        <f>IF(F112+SUM(E$99:E112)=D$92,F112,D$92-SUM(E$99:E112))</f>
        <v>7842931.2178440448</v>
      </c>
      <c r="E113" s="522">
        <f>IF(+J96&lt;F112,J96,D113)</f>
        <v>263188.88636363635</v>
      </c>
      <c r="F113" s="523">
        <f t="shared" ref="F113:F130" si="51">+D113-E113</f>
        <v>7579742.3314804081</v>
      </c>
      <c r="G113" s="523">
        <f t="shared" ref="G113:G130" si="52">+(F113+D113)/2</f>
        <v>7711336.7746622264</v>
      </c>
      <c r="H113" s="526">
        <f t="shared" ref="H113:H154" si="53">+J$94*G113+E113</f>
        <v>1214498.3810633023</v>
      </c>
      <c r="I113" s="577">
        <f t="shared" ref="I113:I154" si="54">+J$95*G113+E113</f>
        <v>1214498.3810633023</v>
      </c>
      <c r="J113" s="514">
        <f t="shared" si="29"/>
        <v>0</v>
      </c>
      <c r="K113" s="514"/>
      <c r="L113" s="525"/>
      <c r="M113" s="514">
        <f t="shared" si="31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5"/>
        <v/>
      </c>
      <c r="C114" s="507">
        <f>IF(D93="","-",+C113+1)</f>
        <v>2024</v>
      </c>
      <c r="D114" s="374">
        <f>IF(F113+SUM(E$99:E113)=D$92,F113,D$92-SUM(E$99:E113))</f>
        <v>7579742.3314804081</v>
      </c>
      <c r="E114" s="522">
        <f>IF(+J96&lt;F113,J96,D114)</f>
        <v>263188.88636363635</v>
      </c>
      <c r="F114" s="523">
        <f t="shared" si="51"/>
        <v>7316553.4451167714</v>
      </c>
      <c r="G114" s="523">
        <f t="shared" si="52"/>
        <v>7448147.8882985897</v>
      </c>
      <c r="H114" s="526">
        <f t="shared" si="53"/>
        <v>1182030.0693018665</v>
      </c>
      <c r="I114" s="577">
        <f t="shared" si="54"/>
        <v>1182030.0693018665</v>
      </c>
      <c r="J114" s="514">
        <f t="shared" si="29"/>
        <v>0</v>
      </c>
      <c r="K114" s="514"/>
      <c r="L114" s="525"/>
      <c r="M114" s="514">
        <f t="shared" si="31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5"/>
        <v/>
      </c>
      <c r="C115" s="507">
        <f>IF(D93="","-",+C114+1)</f>
        <v>2025</v>
      </c>
      <c r="D115" s="374">
        <f>IF(F114+SUM(E$99:E114)=D$92,F114,D$92-SUM(E$99:E114))</f>
        <v>7316553.4451167714</v>
      </c>
      <c r="E115" s="522">
        <f>IF(+J96&lt;F114,J96,D115)</f>
        <v>263188.88636363635</v>
      </c>
      <c r="F115" s="523">
        <f t="shared" si="51"/>
        <v>7053364.5587531347</v>
      </c>
      <c r="G115" s="523">
        <f t="shared" si="52"/>
        <v>7184959.001934953</v>
      </c>
      <c r="H115" s="526">
        <f t="shared" si="53"/>
        <v>1149561.7575404304</v>
      </c>
      <c r="I115" s="577">
        <f t="shared" si="54"/>
        <v>1149561.7575404304</v>
      </c>
      <c r="J115" s="514">
        <f t="shared" si="29"/>
        <v>0</v>
      </c>
      <c r="K115" s="514"/>
      <c r="L115" s="525"/>
      <c r="M115" s="514">
        <f t="shared" si="31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5"/>
        <v/>
      </c>
      <c r="C116" s="507">
        <f>IF(D93="","-",+C115+1)</f>
        <v>2026</v>
      </c>
      <c r="D116" s="374">
        <f>IF(F115+SUM(E$99:E115)=D$92,F115,D$92-SUM(E$99:E115))</f>
        <v>7053364.5587531347</v>
      </c>
      <c r="E116" s="522">
        <f>IF(+J96&lt;F115,J96,D116)</f>
        <v>263188.88636363635</v>
      </c>
      <c r="F116" s="523">
        <f t="shared" si="51"/>
        <v>6790175.672389498</v>
      </c>
      <c r="G116" s="523">
        <f t="shared" si="52"/>
        <v>6921770.1155713163</v>
      </c>
      <c r="H116" s="526">
        <f t="shared" si="53"/>
        <v>1117093.4457789944</v>
      </c>
      <c r="I116" s="577">
        <f t="shared" si="54"/>
        <v>1117093.4457789944</v>
      </c>
      <c r="J116" s="514">
        <f t="shared" si="29"/>
        <v>0</v>
      </c>
      <c r="K116" s="514"/>
      <c r="L116" s="525"/>
      <c r="M116" s="514">
        <f t="shared" si="31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5"/>
        <v/>
      </c>
      <c r="C117" s="507">
        <f>IF(D93="","-",+C116+1)</f>
        <v>2027</v>
      </c>
      <c r="D117" s="374">
        <f>IF(F116+SUM(E$99:E116)=D$92,F116,D$92-SUM(E$99:E116))</f>
        <v>6790175.672389498</v>
      </c>
      <c r="E117" s="522">
        <f>IF(+J96&lt;F116,J96,D117)</f>
        <v>263188.88636363635</v>
      </c>
      <c r="F117" s="523">
        <f t="shared" si="51"/>
        <v>6526986.7860258613</v>
      </c>
      <c r="G117" s="523">
        <f t="shared" si="52"/>
        <v>6658581.2292076796</v>
      </c>
      <c r="H117" s="526">
        <f t="shared" si="53"/>
        <v>1084625.1340175585</v>
      </c>
      <c r="I117" s="577">
        <f t="shared" si="54"/>
        <v>1084625.1340175585</v>
      </c>
      <c r="J117" s="514">
        <f t="shared" si="29"/>
        <v>0</v>
      </c>
      <c r="K117" s="514"/>
      <c r="L117" s="525"/>
      <c r="M117" s="514">
        <f t="shared" si="31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5"/>
        <v/>
      </c>
      <c r="C118" s="507">
        <f>IF(D93="","-",+C117+1)</f>
        <v>2028</v>
      </c>
      <c r="D118" s="374">
        <f>IF(F117+SUM(E$99:E117)=D$92,F117,D$92-SUM(E$99:E117))</f>
        <v>6526986.7860258613</v>
      </c>
      <c r="E118" s="522">
        <f>IF(+J96&lt;F117,J96,D118)</f>
        <v>263188.88636363635</v>
      </c>
      <c r="F118" s="523">
        <f t="shared" si="51"/>
        <v>6263797.8996622246</v>
      </c>
      <c r="G118" s="523">
        <f t="shared" si="52"/>
        <v>6395392.3428440429</v>
      </c>
      <c r="H118" s="526">
        <f t="shared" si="53"/>
        <v>1052156.8222561227</v>
      </c>
      <c r="I118" s="577">
        <f t="shared" si="54"/>
        <v>1052156.8222561227</v>
      </c>
      <c r="J118" s="514">
        <f t="shared" si="29"/>
        <v>0</v>
      </c>
      <c r="K118" s="514"/>
      <c r="L118" s="525"/>
      <c r="M118" s="514">
        <f t="shared" si="31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5"/>
        <v/>
      </c>
      <c r="C119" s="507">
        <f>IF(D93="","-",+C118+1)</f>
        <v>2029</v>
      </c>
      <c r="D119" s="374">
        <f>IF(F118+SUM(E$99:E118)=D$92,F118,D$92-SUM(E$99:E118))</f>
        <v>6263797.8996622246</v>
      </c>
      <c r="E119" s="522">
        <f>IF(+J96&lt;F118,J96,D119)</f>
        <v>263188.88636363635</v>
      </c>
      <c r="F119" s="523">
        <f t="shared" si="51"/>
        <v>6000609.0132985879</v>
      </c>
      <c r="G119" s="523">
        <f t="shared" si="52"/>
        <v>6132203.4564804062</v>
      </c>
      <c r="H119" s="526">
        <f t="shared" si="53"/>
        <v>1019688.5104946867</v>
      </c>
      <c r="I119" s="577">
        <f t="shared" si="54"/>
        <v>1019688.5104946867</v>
      </c>
      <c r="J119" s="514">
        <f t="shared" si="29"/>
        <v>0</v>
      </c>
      <c r="K119" s="514"/>
      <c r="L119" s="525"/>
      <c r="M119" s="514">
        <f t="shared" si="31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5"/>
        <v/>
      </c>
      <c r="C120" s="507">
        <f>IF(D93="","-",+C119+1)</f>
        <v>2030</v>
      </c>
      <c r="D120" s="374">
        <f>IF(F119+SUM(E$99:E119)=D$92,F119,D$92-SUM(E$99:E119))</f>
        <v>6000609.0132985879</v>
      </c>
      <c r="E120" s="522">
        <f>IF(+J96&lt;F119,J96,D120)</f>
        <v>263188.88636363635</v>
      </c>
      <c r="F120" s="523">
        <f t="shared" si="51"/>
        <v>5737420.1269349512</v>
      </c>
      <c r="G120" s="523">
        <f t="shared" si="52"/>
        <v>5869014.5701167695</v>
      </c>
      <c r="H120" s="526">
        <f t="shared" si="53"/>
        <v>987220.19873325073</v>
      </c>
      <c r="I120" s="577">
        <f t="shared" si="54"/>
        <v>987220.19873325073</v>
      </c>
      <c r="J120" s="514">
        <f t="shared" si="29"/>
        <v>0</v>
      </c>
      <c r="K120" s="514"/>
      <c r="L120" s="525"/>
      <c r="M120" s="514">
        <f t="shared" si="31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5"/>
        <v/>
      </c>
      <c r="C121" s="507">
        <f>IF(D93="","-",+C120+1)</f>
        <v>2031</v>
      </c>
      <c r="D121" s="374">
        <f>IF(F120+SUM(E$99:E120)=D$92,F120,D$92-SUM(E$99:E120))</f>
        <v>5737420.1269349512</v>
      </c>
      <c r="E121" s="522">
        <f>IF(+J96&lt;F120,J96,D121)</f>
        <v>263188.88636363635</v>
      </c>
      <c r="F121" s="523">
        <f t="shared" si="51"/>
        <v>5474231.2405713145</v>
      </c>
      <c r="G121" s="523">
        <f t="shared" si="52"/>
        <v>5605825.6837531328</v>
      </c>
      <c r="H121" s="526">
        <f t="shared" si="53"/>
        <v>954751.88697181479</v>
      </c>
      <c r="I121" s="577">
        <f t="shared" si="54"/>
        <v>954751.88697181479</v>
      </c>
      <c r="J121" s="514">
        <f t="shared" si="29"/>
        <v>0</v>
      </c>
      <c r="K121" s="514"/>
      <c r="L121" s="525"/>
      <c r="M121" s="514">
        <f t="shared" si="31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5"/>
        <v/>
      </c>
      <c r="C122" s="507">
        <f>IF(D93="","-",+C121+1)</f>
        <v>2032</v>
      </c>
      <c r="D122" s="374">
        <f>IF(F121+SUM(E$99:E121)=D$92,F121,D$92-SUM(E$99:E121))</f>
        <v>5474231.2405713145</v>
      </c>
      <c r="E122" s="522">
        <f>IF(+J96&lt;F121,J96,D122)</f>
        <v>263188.88636363635</v>
      </c>
      <c r="F122" s="523">
        <f t="shared" si="51"/>
        <v>5211042.3542076778</v>
      </c>
      <c r="G122" s="523">
        <f t="shared" si="52"/>
        <v>5342636.7973894961</v>
      </c>
      <c r="H122" s="526">
        <f t="shared" si="53"/>
        <v>922283.57521037885</v>
      </c>
      <c r="I122" s="577">
        <f t="shared" si="54"/>
        <v>922283.57521037885</v>
      </c>
      <c r="J122" s="514">
        <f t="shared" si="29"/>
        <v>0</v>
      </c>
      <c r="K122" s="514"/>
      <c r="L122" s="525"/>
      <c r="M122" s="514">
        <f t="shared" si="31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5"/>
        <v/>
      </c>
      <c r="C123" s="507">
        <f>IF(D93="","-",+C122+1)</f>
        <v>2033</v>
      </c>
      <c r="D123" s="374">
        <f>IF(F122+SUM(E$99:E122)=D$92,F122,D$92-SUM(E$99:E122))</f>
        <v>5211042.3542076778</v>
      </c>
      <c r="E123" s="522">
        <f>IF(+J96&lt;F122,J96,D123)</f>
        <v>263188.88636363635</v>
      </c>
      <c r="F123" s="523">
        <f t="shared" si="51"/>
        <v>4947853.4678440411</v>
      </c>
      <c r="G123" s="523">
        <f t="shared" si="52"/>
        <v>5079447.9110258594</v>
      </c>
      <c r="H123" s="526">
        <f t="shared" si="53"/>
        <v>889815.26344894292</v>
      </c>
      <c r="I123" s="577">
        <f t="shared" si="54"/>
        <v>889815.26344894292</v>
      </c>
      <c r="J123" s="514">
        <f t="shared" si="29"/>
        <v>0</v>
      </c>
      <c r="K123" s="514"/>
      <c r="L123" s="525"/>
      <c r="M123" s="514">
        <f t="shared" si="31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5"/>
        <v/>
      </c>
      <c r="C124" s="507">
        <f>IF(D93="","-",+C123+1)</f>
        <v>2034</v>
      </c>
      <c r="D124" s="374">
        <f>IF(F123+SUM(E$99:E123)=D$92,F123,D$92-SUM(E$99:E123))</f>
        <v>4947853.4678440411</v>
      </c>
      <c r="E124" s="522">
        <f>IF(+J96&lt;F123,J96,D124)</f>
        <v>263188.88636363635</v>
      </c>
      <c r="F124" s="523">
        <f t="shared" si="51"/>
        <v>4684664.5814804044</v>
      </c>
      <c r="G124" s="523">
        <f t="shared" si="52"/>
        <v>4816259.0246622227</v>
      </c>
      <c r="H124" s="526">
        <f t="shared" si="53"/>
        <v>857346.95168750698</v>
      </c>
      <c r="I124" s="577">
        <f t="shared" si="54"/>
        <v>857346.95168750698</v>
      </c>
      <c r="J124" s="514">
        <f t="shared" si="29"/>
        <v>0</v>
      </c>
      <c r="K124" s="514"/>
      <c r="L124" s="525"/>
      <c r="M124" s="514">
        <f t="shared" si="31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5"/>
        <v/>
      </c>
      <c r="C125" s="507">
        <f>IF(D93="","-",+C124+1)</f>
        <v>2035</v>
      </c>
      <c r="D125" s="374">
        <f>IF(F124+SUM(E$99:E124)=D$92,F124,D$92-SUM(E$99:E124))</f>
        <v>4684664.5814804044</v>
      </c>
      <c r="E125" s="522">
        <f>IF(+J96&lt;F124,J96,D125)</f>
        <v>263188.88636363635</v>
      </c>
      <c r="F125" s="523">
        <f t="shared" si="51"/>
        <v>4421475.6951167677</v>
      </c>
      <c r="G125" s="523">
        <f t="shared" si="52"/>
        <v>4553070.138298586</v>
      </c>
      <c r="H125" s="526">
        <f t="shared" si="53"/>
        <v>824878.63992607105</v>
      </c>
      <c r="I125" s="577">
        <f t="shared" si="54"/>
        <v>824878.63992607105</v>
      </c>
      <c r="J125" s="514">
        <f t="shared" si="29"/>
        <v>0</v>
      </c>
      <c r="K125" s="514"/>
      <c r="L125" s="525"/>
      <c r="M125" s="514">
        <f t="shared" si="31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5"/>
        <v/>
      </c>
      <c r="C126" s="507">
        <f>IF(D93="","-",+C125+1)</f>
        <v>2036</v>
      </c>
      <c r="D126" s="374">
        <f>IF(F125+SUM(E$99:E125)=D$92,F125,D$92-SUM(E$99:E125))</f>
        <v>4421475.6951167677</v>
      </c>
      <c r="E126" s="522">
        <f>IF(+J96&lt;F125,J96,D126)</f>
        <v>263188.88636363635</v>
      </c>
      <c r="F126" s="523">
        <f t="shared" si="51"/>
        <v>4158286.8087531314</v>
      </c>
      <c r="G126" s="523">
        <f t="shared" si="52"/>
        <v>4289881.2519349493</v>
      </c>
      <c r="H126" s="526">
        <f t="shared" si="53"/>
        <v>792410.32816463511</v>
      </c>
      <c r="I126" s="577">
        <f t="shared" si="54"/>
        <v>792410.32816463511</v>
      </c>
      <c r="J126" s="514">
        <f t="shared" si="29"/>
        <v>0</v>
      </c>
      <c r="K126" s="514"/>
      <c r="L126" s="525"/>
      <c r="M126" s="514">
        <f t="shared" si="31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5"/>
        <v/>
      </c>
      <c r="C127" s="507">
        <f>IF(D93="","-",+C126+1)</f>
        <v>2037</v>
      </c>
      <c r="D127" s="374">
        <f>IF(F126+SUM(E$99:E126)=D$92,F126,D$92-SUM(E$99:E126))</f>
        <v>4158286.8087531314</v>
      </c>
      <c r="E127" s="522">
        <f>IF(+J96&lt;F126,J96,D127)</f>
        <v>263188.88636363635</v>
      </c>
      <c r="F127" s="523">
        <f t="shared" si="51"/>
        <v>3895097.9223894952</v>
      </c>
      <c r="G127" s="523">
        <f t="shared" si="52"/>
        <v>4026692.3655713135</v>
      </c>
      <c r="H127" s="526">
        <f t="shared" si="53"/>
        <v>759942.01640319929</v>
      </c>
      <c r="I127" s="577">
        <f t="shared" si="54"/>
        <v>759942.01640319929</v>
      </c>
      <c r="J127" s="514">
        <f t="shared" si="29"/>
        <v>0</v>
      </c>
      <c r="K127" s="514"/>
      <c r="L127" s="525"/>
      <c r="M127" s="514">
        <f t="shared" si="31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5"/>
        <v/>
      </c>
      <c r="C128" s="507">
        <f>IF(D93="","-",+C127+1)</f>
        <v>2038</v>
      </c>
      <c r="D128" s="374">
        <f>IF(F127+SUM(E$99:E127)=D$92,F127,D$92-SUM(E$99:E127))</f>
        <v>3895097.9223894952</v>
      </c>
      <c r="E128" s="522">
        <f>IF(+J96&lt;F127,J96,D128)</f>
        <v>263188.88636363635</v>
      </c>
      <c r="F128" s="523">
        <f t="shared" si="51"/>
        <v>3631909.0360258589</v>
      </c>
      <c r="G128" s="523">
        <f t="shared" si="52"/>
        <v>3763503.4792076768</v>
      </c>
      <c r="H128" s="526">
        <f t="shared" si="53"/>
        <v>727473.70464176335</v>
      </c>
      <c r="I128" s="577">
        <f t="shared" si="54"/>
        <v>727473.70464176335</v>
      </c>
      <c r="J128" s="514">
        <f t="shared" si="29"/>
        <v>0</v>
      </c>
      <c r="K128" s="514"/>
      <c r="L128" s="525"/>
      <c r="M128" s="514">
        <f t="shared" si="31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5"/>
        <v/>
      </c>
      <c r="C129" s="507">
        <f>IF(D93="","-",+C128+1)</f>
        <v>2039</v>
      </c>
      <c r="D129" s="374">
        <f>IF(F128+SUM(E$99:E128)=D$92,F128,D$92-SUM(E$99:E128))</f>
        <v>3631909.0360258589</v>
      </c>
      <c r="E129" s="522">
        <f>IF(+J96&lt;F128,J96,D129)</f>
        <v>263188.88636363635</v>
      </c>
      <c r="F129" s="523">
        <f t="shared" si="51"/>
        <v>3368720.1496622227</v>
      </c>
      <c r="G129" s="523">
        <f t="shared" si="52"/>
        <v>3500314.5928440411</v>
      </c>
      <c r="H129" s="526">
        <f t="shared" si="53"/>
        <v>695005.39288032753</v>
      </c>
      <c r="I129" s="577">
        <f t="shared" si="54"/>
        <v>695005.39288032753</v>
      </c>
      <c r="J129" s="514">
        <f t="shared" si="29"/>
        <v>0</v>
      </c>
      <c r="K129" s="514"/>
      <c r="L129" s="525"/>
      <c r="M129" s="514">
        <f t="shared" si="31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5"/>
        <v/>
      </c>
      <c r="C130" s="507">
        <f>IF(D93="","-",+C129+1)</f>
        <v>2040</v>
      </c>
      <c r="D130" s="374">
        <f>IF(F129+SUM(E$99:E129)=D$92,F129,D$92-SUM(E$99:E129))</f>
        <v>3368720.1496622227</v>
      </c>
      <c r="E130" s="522">
        <f>IF(+J96&lt;F129,J96,D130)</f>
        <v>263188.88636363635</v>
      </c>
      <c r="F130" s="523">
        <f t="shared" si="51"/>
        <v>3105531.2632985865</v>
      </c>
      <c r="G130" s="523">
        <f t="shared" si="52"/>
        <v>3237125.7064804044</v>
      </c>
      <c r="H130" s="526">
        <f t="shared" si="53"/>
        <v>662537.0811188916</v>
      </c>
      <c r="I130" s="577">
        <f t="shared" si="54"/>
        <v>662537.0811188916</v>
      </c>
      <c r="J130" s="514">
        <f t="shared" si="29"/>
        <v>0</v>
      </c>
      <c r="K130" s="514"/>
      <c r="L130" s="525"/>
      <c r="M130" s="514">
        <f t="shared" si="31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5"/>
        <v/>
      </c>
      <c r="C131" s="507">
        <f>IF(D93="","-",+C130+1)</f>
        <v>2041</v>
      </c>
      <c r="D131" s="374">
        <f>IF(F130+SUM(E$99:E130)=D$92,F130,D$92-SUM(E$99:E130))</f>
        <v>3105531.2632985865</v>
      </c>
      <c r="E131" s="522">
        <f>IF(+J96&lt;F130,J96,D131)</f>
        <v>263188.88636363635</v>
      </c>
      <c r="F131" s="523">
        <f t="shared" ref="F131:F154" si="55">+D131-E131</f>
        <v>2842342.3769349502</v>
      </c>
      <c r="G131" s="523">
        <f t="shared" ref="G131:G154" si="56">+(F131+D131)/2</f>
        <v>2973936.8201167686</v>
      </c>
      <c r="H131" s="526">
        <f t="shared" si="53"/>
        <v>630068.76935745578</v>
      </c>
      <c r="I131" s="577">
        <f t="shared" si="54"/>
        <v>630068.76935745578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 ht="12.5">
      <c r="B132" s="195" t="str">
        <f t="shared" si="35"/>
        <v/>
      </c>
      <c r="C132" s="507">
        <f>IF(D93="","-",+C131+1)</f>
        <v>2042</v>
      </c>
      <c r="D132" s="374">
        <f>IF(F131+SUM(E$99:E131)=D$92,F131,D$92-SUM(E$99:E131))</f>
        <v>2842342.3769349502</v>
      </c>
      <c r="E132" s="522">
        <f>IF(+J96&lt;F131,J96,D132)</f>
        <v>263188.88636363635</v>
      </c>
      <c r="F132" s="523">
        <f t="shared" si="55"/>
        <v>2579153.490571314</v>
      </c>
      <c r="G132" s="523">
        <f t="shared" si="56"/>
        <v>2710747.9337531319</v>
      </c>
      <c r="H132" s="526">
        <f t="shared" si="53"/>
        <v>597600.45759601984</v>
      </c>
      <c r="I132" s="577">
        <f t="shared" si="54"/>
        <v>597600.45759601984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 ht="12.5">
      <c r="B133" s="195" t="str">
        <f t="shared" si="35"/>
        <v/>
      </c>
      <c r="C133" s="507">
        <f>IF(D93="","-",+C132+1)</f>
        <v>2043</v>
      </c>
      <c r="D133" s="374">
        <f>IF(F132+SUM(E$99:E132)=D$92,F132,D$92-SUM(E$99:E132))</f>
        <v>2579153.490571314</v>
      </c>
      <c r="E133" s="522">
        <f>IF(+J96&lt;F132,J96,D133)</f>
        <v>263188.88636363635</v>
      </c>
      <c r="F133" s="523">
        <f t="shared" si="55"/>
        <v>2315964.6042076778</v>
      </c>
      <c r="G133" s="523">
        <f t="shared" si="56"/>
        <v>2447559.0473894961</v>
      </c>
      <c r="H133" s="526">
        <f t="shared" si="53"/>
        <v>565132.14583458402</v>
      </c>
      <c r="I133" s="577">
        <f t="shared" si="54"/>
        <v>565132.14583458402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 ht="12.5">
      <c r="B134" s="195" t="str">
        <f t="shared" si="35"/>
        <v/>
      </c>
      <c r="C134" s="507">
        <f>IF(D93="","-",+C133+1)</f>
        <v>2044</v>
      </c>
      <c r="D134" s="374">
        <f>IF(F133+SUM(E$99:E133)=D$92,F133,D$92-SUM(E$99:E133))</f>
        <v>2315964.6042076778</v>
      </c>
      <c r="E134" s="522">
        <f>IF(+J96&lt;F133,J96,D134)</f>
        <v>263188.88636363635</v>
      </c>
      <c r="F134" s="523">
        <f t="shared" si="55"/>
        <v>2052775.7178440415</v>
      </c>
      <c r="G134" s="523">
        <f t="shared" si="56"/>
        <v>2184370.1610258594</v>
      </c>
      <c r="H134" s="526">
        <f t="shared" si="53"/>
        <v>532663.83407314809</v>
      </c>
      <c r="I134" s="577">
        <f t="shared" si="54"/>
        <v>532663.83407314809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 ht="12.5">
      <c r="B135" s="195" t="str">
        <f t="shared" si="35"/>
        <v/>
      </c>
      <c r="C135" s="507">
        <f>IF(D93="","-",+C134+1)</f>
        <v>2045</v>
      </c>
      <c r="D135" s="374">
        <f>IF(F134+SUM(E$99:E134)=D$92,F134,D$92-SUM(E$99:E134))</f>
        <v>2052775.7178440415</v>
      </c>
      <c r="E135" s="522">
        <f>IF(+J96&lt;F134,J96,D135)</f>
        <v>263188.88636363635</v>
      </c>
      <c r="F135" s="523">
        <f t="shared" si="55"/>
        <v>1789586.8314804053</v>
      </c>
      <c r="G135" s="523">
        <f t="shared" si="56"/>
        <v>1921181.2746622234</v>
      </c>
      <c r="H135" s="526">
        <f t="shared" si="53"/>
        <v>500195.52231171221</v>
      </c>
      <c r="I135" s="577">
        <f t="shared" si="54"/>
        <v>500195.52231171221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 ht="12.5">
      <c r="B136" s="195" t="str">
        <f t="shared" si="35"/>
        <v/>
      </c>
      <c r="C136" s="507">
        <f>IF(D93="","-",+C135+1)</f>
        <v>2046</v>
      </c>
      <c r="D136" s="374">
        <f>IF(F135+SUM(E$99:E135)=D$92,F135,D$92-SUM(E$99:E135))</f>
        <v>1789586.8314804053</v>
      </c>
      <c r="E136" s="522">
        <f>IF(+J96&lt;F135,J96,D136)</f>
        <v>263188.88636363635</v>
      </c>
      <c r="F136" s="523">
        <f t="shared" si="55"/>
        <v>1526397.9451167691</v>
      </c>
      <c r="G136" s="523">
        <f t="shared" si="56"/>
        <v>1657992.3882985872</v>
      </c>
      <c r="H136" s="526">
        <f t="shared" si="53"/>
        <v>467727.21055027633</v>
      </c>
      <c r="I136" s="577">
        <f t="shared" si="54"/>
        <v>467727.21055027633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 ht="12.5">
      <c r="B137" s="195" t="str">
        <f t="shared" si="35"/>
        <v/>
      </c>
      <c r="C137" s="507">
        <f>IF(D93="","-",+C136+1)</f>
        <v>2047</v>
      </c>
      <c r="D137" s="374">
        <f>IF(F136+SUM(E$99:E136)=D$92,F136,D$92-SUM(E$99:E136))</f>
        <v>1526397.9451167691</v>
      </c>
      <c r="E137" s="522">
        <f>IF(+J96&lt;F136,J96,D137)</f>
        <v>263188.88636363635</v>
      </c>
      <c r="F137" s="523">
        <f t="shared" si="55"/>
        <v>1263209.0587531328</v>
      </c>
      <c r="G137" s="523">
        <f t="shared" si="56"/>
        <v>1394803.5019349509</v>
      </c>
      <c r="H137" s="526">
        <f t="shared" si="53"/>
        <v>435258.89878884045</v>
      </c>
      <c r="I137" s="577">
        <f t="shared" si="54"/>
        <v>435258.89878884045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 ht="12.5">
      <c r="B138" s="195" t="str">
        <f t="shared" si="35"/>
        <v/>
      </c>
      <c r="C138" s="507">
        <f>IF(D93="","-",+C137+1)</f>
        <v>2048</v>
      </c>
      <c r="D138" s="374">
        <f>IF(F137+SUM(E$99:E137)=D$92,F137,D$92-SUM(E$99:E137))</f>
        <v>1263209.0587531328</v>
      </c>
      <c r="E138" s="522">
        <f>IF(+J96&lt;F137,J96,D138)</f>
        <v>263188.88636363635</v>
      </c>
      <c r="F138" s="523">
        <f t="shared" si="55"/>
        <v>1000020.1723894965</v>
      </c>
      <c r="G138" s="523">
        <f t="shared" si="56"/>
        <v>1131614.6155713147</v>
      </c>
      <c r="H138" s="526">
        <f t="shared" si="53"/>
        <v>402790.58702740457</v>
      </c>
      <c r="I138" s="577">
        <f t="shared" si="54"/>
        <v>402790.58702740457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 ht="12.5">
      <c r="B139" s="195" t="str">
        <f t="shared" si="35"/>
        <v/>
      </c>
      <c r="C139" s="507">
        <f>IF(D93="","-",+C138+1)</f>
        <v>2049</v>
      </c>
      <c r="D139" s="374">
        <f>IF(F138+SUM(E$99:E138)=D$92,F138,D$92-SUM(E$99:E138))</f>
        <v>1000020.1723894965</v>
      </c>
      <c r="E139" s="522">
        <f>IF(+J96&lt;F138,J96,D139)</f>
        <v>263188.88636363635</v>
      </c>
      <c r="F139" s="523">
        <f t="shared" si="55"/>
        <v>736831.28602586011</v>
      </c>
      <c r="G139" s="523">
        <f t="shared" si="56"/>
        <v>868425.72920767823</v>
      </c>
      <c r="H139" s="526">
        <f t="shared" si="53"/>
        <v>370322.27526596864</v>
      </c>
      <c r="I139" s="577">
        <f t="shared" si="54"/>
        <v>370322.27526596864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 ht="12.5">
      <c r="B140" s="195" t="str">
        <f t="shared" si="35"/>
        <v/>
      </c>
      <c r="C140" s="507">
        <f>IF(D93="","-",+C139+1)</f>
        <v>2050</v>
      </c>
      <c r="D140" s="374">
        <f>IF(F139+SUM(E$99:E139)=D$92,F139,D$92-SUM(E$99:E139))</f>
        <v>736831.28602586011</v>
      </c>
      <c r="E140" s="522">
        <f>IF(+J96&lt;F139,J96,D140)</f>
        <v>263188.88636363635</v>
      </c>
      <c r="F140" s="523">
        <f t="shared" si="55"/>
        <v>473642.39966222376</v>
      </c>
      <c r="G140" s="523">
        <f t="shared" si="56"/>
        <v>605236.842844042</v>
      </c>
      <c r="H140" s="526">
        <f t="shared" si="53"/>
        <v>337853.96350453282</v>
      </c>
      <c r="I140" s="577">
        <f t="shared" si="54"/>
        <v>337853.96350453282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 ht="12.5">
      <c r="B141" s="195" t="str">
        <f t="shared" si="35"/>
        <v/>
      </c>
      <c r="C141" s="507">
        <f>IF(D93="","-",+C140+1)</f>
        <v>2051</v>
      </c>
      <c r="D141" s="374">
        <f>IF(F140+SUM(E$99:E140)=D$92,F140,D$92-SUM(E$99:E140))</f>
        <v>473642.39966222376</v>
      </c>
      <c r="E141" s="522">
        <f>IF(+J96&lt;F140,J96,D141)</f>
        <v>263188.88636363635</v>
      </c>
      <c r="F141" s="523">
        <f t="shared" si="55"/>
        <v>210453.51329858741</v>
      </c>
      <c r="G141" s="523">
        <f t="shared" si="56"/>
        <v>342047.95648040558</v>
      </c>
      <c r="H141" s="526">
        <f t="shared" si="53"/>
        <v>305385.65174309688</v>
      </c>
      <c r="I141" s="577">
        <f t="shared" si="54"/>
        <v>305385.65174309688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 ht="12.5">
      <c r="B142" s="195" t="str">
        <f t="shared" si="35"/>
        <v/>
      </c>
      <c r="C142" s="507">
        <f>IF(D93="","-",+C141+1)</f>
        <v>2052</v>
      </c>
      <c r="D142" s="374">
        <f>IF(F141+SUM(E$99:E141)=D$92,F141,D$92-SUM(E$99:E141))</f>
        <v>210453.51329858741</v>
      </c>
      <c r="E142" s="522">
        <f>IF(+J96&lt;F141,J96,D142)</f>
        <v>210453.51329858741</v>
      </c>
      <c r="F142" s="523">
        <f t="shared" si="55"/>
        <v>0</v>
      </c>
      <c r="G142" s="523">
        <f t="shared" si="56"/>
        <v>105226.7566492937</v>
      </c>
      <c r="H142" s="526">
        <f t="shared" si="53"/>
        <v>223434.81804795872</v>
      </c>
      <c r="I142" s="577">
        <f t="shared" si="54"/>
        <v>223434.81804795872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 ht="12.5">
      <c r="B143" s="195" t="str">
        <f t="shared" si="3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 ht="12.5">
      <c r="B144" s="195" t="str">
        <f t="shared" si="3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 ht="12.5">
      <c r="B145" s="195" t="str">
        <f t="shared" si="3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 ht="12.5">
      <c r="B146" s="195" t="str">
        <f t="shared" si="3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 ht="12.5">
      <c r="B147" s="195" t="str">
        <f t="shared" si="3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 ht="12.5">
      <c r="B148" s="195" t="str">
        <f t="shared" si="3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 ht="12.5">
      <c r="B149" s="195" t="str">
        <f t="shared" si="3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 ht="12.5">
      <c r="B150" s="195" t="str">
        <f t="shared" si="3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 ht="12.5">
      <c r="B151" s="195" t="str">
        <f t="shared" si="3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 ht="12.5">
      <c r="B152" s="195" t="str">
        <f t="shared" si="3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 ht="12.5">
      <c r="B153" s="195" t="str">
        <f t="shared" si="3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" thickBot="1">
      <c r="B154" s="195" t="str">
        <f t="shared" si="3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 ht="12.5">
      <c r="C155" s="374" t="s">
        <v>78</v>
      </c>
      <c r="D155" s="375"/>
      <c r="E155" s="375">
        <f>SUM(E99:E154)</f>
        <v>11580311.000000007</v>
      </c>
      <c r="F155" s="375"/>
      <c r="G155" s="375"/>
      <c r="H155" s="375">
        <f>SUM(H99:H154)</f>
        <v>43083381.680532075</v>
      </c>
      <c r="I155" s="375">
        <f>SUM(I99:I154)</f>
        <v>43083381.680532075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67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1411657.7761742773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1411657.7761742773</v>
      </c>
      <c r="O6" s="269"/>
      <c r="P6" s="269"/>
    </row>
    <row r="7" spans="1:16" ht="13.5" thickBot="1">
      <c r="C7" s="467" t="s">
        <v>48</v>
      </c>
      <c r="D7" s="624" t="s">
        <v>390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420</v>
      </c>
      <c r="E9" s="637" t="s">
        <v>421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10668801.149999999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254019.07499999995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9290851.345628392</v>
      </c>
      <c r="E23" s="630">
        <v>254019.07499999995</v>
      </c>
      <c r="F23" s="631">
        <v>9036832.2706283927</v>
      </c>
      <c r="G23" s="630">
        <v>1411657.7761742773</v>
      </c>
      <c r="H23" s="639">
        <v>1411657.7761742773</v>
      </c>
      <c r="I23" s="511">
        <f t="shared" si="0"/>
        <v>0</v>
      </c>
      <c r="J23" s="511"/>
      <c r="K23" s="518">
        <f t="shared" ref="K23" si="11">+G23</f>
        <v>1411657.7761742773</v>
      </c>
      <c r="L23" s="519">
        <f t="shared" ref="L23" si="12">IF(K23&lt;&gt;0,+G23-K23,0)</f>
        <v>0</v>
      </c>
      <c r="M23" s="518">
        <f t="shared" ref="M23" si="13">+H23</f>
        <v>1411657.7761742773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9036832.2706283927</v>
      </c>
      <c r="E24" s="522">
        <f>IF(+I14&lt;F23,I14,D24)</f>
        <v>254019.07499999995</v>
      </c>
      <c r="F24" s="523">
        <f t="shared" ref="F24:F72" si="14">+D24-E24</f>
        <v>8782813.1956283934</v>
      </c>
      <c r="G24" s="524">
        <f t="shared" ref="G24:G48" si="15">+I$12*((D24+F24)/2)+E24</f>
        <v>1255876.0456148721</v>
      </c>
      <c r="H24" s="491">
        <f t="shared" ref="H24:H48" si="16">+I$13*((D24+F24)/2)+E24</f>
        <v>1255876.0456148721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8782813.1956283934</v>
      </c>
      <c r="E25" s="522">
        <f>IF(+I14&lt;F24,I14,D25)</f>
        <v>254019.07499999995</v>
      </c>
      <c r="F25" s="523">
        <f t="shared" si="14"/>
        <v>8528794.1206283942</v>
      </c>
      <c r="G25" s="524">
        <f t="shared" si="15"/>
        <v>1227313.1001354244</v>
      </c>
      <c r="H25" s="491">
        <f t="shared" si="16"/>
        <v>1227313.1001354244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8528794.1206283942</v>
      </c>
      <c r="E26" s="522">
        <f>IF(+I14&lt;F25,I14,D26)</f>
        <v>254019.07499999995</v>
      </c>
      <c r="F26" s="523">
        <f t="shared" si="14"/>
        <v>8274775.045628394</v>
      </c>
      <c r="G26" s="524">
        <f t="shared" si="15"/>
        <v>1198750.1546559767</v>
      </c>
      <c r="H26" s="491">
        <f t="shared" si="16"/>
        <v>1198750.1546559767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8274775.045628394</v>
      </c>
      <c r="E27" s="522">
        <f>IF(+I14&lt;F26,I14,D27)</f>
        <v>254019.07499999995</v>
      </c>
      <c r="F27" s="523">
        <f t="shared" si="14"/>
        <v>8020755.9706283938</v>
      </c>
      <c r="G27" s="524">
        <f t="shared" si="15"/>
        <v>1170187.2091765285</v>
      </c>
      <c r="H27" s="491">
        <f t="shared" si="16"/>
        <v>1170187.2091765285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8020755.9706283938</v>
      </c>
      <c r="E28" s="522">
        <f>IF(+I14&lt;F27,I14,D28)</f>
        <v>254019.07499999995</v>
      </c>
      <c r="F28" s="523">
        <f t="shared" si="14"/>
        <v>7766736.8956283936</v>
      </c>
      <c r="G28" s="524">
        <f t="shared" si="15"/>
        <v>1141624.2636970808</v>
      </c>
      <c r="H28" s="491">
        <f t="shared" si="16"/>
        <v>1141624.2636970808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7766736.8956283936</v>
      </c>
      <c r="E29" s="522">
        <f>IF(+I14&lt;F28,I14,D29)</f>
        <v>254019.07499999995</v>
      </c>
      <c r="F29" s="523">
        <f t="shared" si="14"/>
        <v>7512717.8206283934</v>
      </c>
      <c r="G29" s="524">
        <f t="shared" si="15"/>
        <v>1113061.3182176326</v>
      </c>
      <c r="H29" s="491">
        <f t="shared" si="16"/>
        <v>1113061.3182176326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7512717.8206283934</v>
      </c>
      <c r="E30" s="522">
        <f>IF(+I14&lt;F29,I14,D30)</f>
        <v>254019.07499999995</v>
      </c>
      <c r="F30" s="523">
        <f t="shared" si="14"/>
        <v>7258698.7456283933</v>
      </c>
      <c r="G30" s="524">
        <f t="shared" si="15"/>
        <v>1084498.3727381849</v>
      </c>
      <c r="H30" s="491">
        <f t="shared" si="16"/>
        <v>1084498.3727381849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7258698.7456283933</v>
      </c>
      <c r="E31" s="522">
        <f>IF(+I14&lt;F30,I14,D31)</f>
        <v>254019.07499999995</v>
      </c>
      <c r="F31" s="523">
        <f t="shared" si="14"/>
        <v>7004679.6706283931</v>
      </c>
      <c r="G31" s="524">
        <f t="shared" si="15"/>
        <v>1055935.4272587367</v>
      </c>
      <c r="H31" s="491">
        <f t="shared" si="16"/>
        <v>1055935.4272587367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7004679.6706283931</v>
      </c>
      <c r="E32" s="522">
        <f>IF(+I14&lt;F31,I14,D32)</f>
        <v>254019.07499999995</v>
      </c>
      <c r="F32" s="523">
        <f t="shared" si="14"/>
        <v>6750660.5956283929</v>
      </c>
      <c r="G32" s="524">
        <f t="shared" si="15"/>
        <v>1027372.4817792888</v>
      </c>
      <c r="H32" s="491">
        <f t="shared" si="16"/>
        <v>1027372.4817792888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6750660.5956283929</v>
      </c>
      <c r="E33" s="522">
        <f>IF(+I14&lt;F32,I14,D33)</f>
        <v>254019.07499999995</v>
      </c>
      <c r="F33" s="523">
        <f t="shared" si="14"/>
        <v>6496641.5206283927</v>
      </c>
      <c r="G33" s="524">
        <f t="shared" si="15"/>
        <v>998809.53629984078</v>
      </c>
      <c r="H33" s="491">
        <f t="shared" si="16"/>
        <v>998809.53629984078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6496641.5206283927</v>
      </c>
      <c r="E34" s="522">
        <f>IF(+I14&lt;F33,I14,D34)</f>
        <v>254019.07499999995</v>
      </c>
      <c r="F34" s="523">
        <f t="shared" si="14"/>
        <v>6242622.4456283925</v>
      </c>
      <c r="G34" s="524">
        <f t="shared" si="15"/>
        <v>970246.59082039294</v>
      </c>
      <c r="H34" s="491">
        <f t="shared" si="16"/>
        <v>970246.59082039294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6242622.4456283925</v>
      </c>
      <c r="E35" s="522">
        <f>IF(+I14&lt;F34,I14,D35)</f>
        <v>254019.07499999995</v>
      </c>
      <c r="F35" s="523">
        <f t="shared" si="14"/>
        <v>5988603.3706283923</v>
      </c>
      <c r="G35" s="524">
        <f t="shared" si="15"/>
        <v>941683.64534094487</v>
      </c>
      <c r="H35" s="491">
        <f t="shared" si="16"/>
        <v>941683.64534094487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5988603.3706283923</v>
      </c>
      <c r="E36" s="522">
        <f>IF(+I14&lt;F35,I14,D36)</f>
        <v>254019.07499999995</v>
      </c>
      <c r="F36" s="523">
        <f t="shared" si="14"/>
        <v>5734584.2956283921</v>
      </c>
      <c r="G36" s="524">
        <f t="shared" si="15"/>
        <v>913120.69986149704</v>
      </c>
      <c r="H36" s="491">
        <f t="shared" si="16"/>
        <v>913120.69986149704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5734584.2956283921</v>
      </c>
      <c r="E37" s="522">
        <f>IF(+I14&lt;F36,I14,D37)</f>
        <v>254019.07499999995</v>
      </c>
      <c r="F37" s="523">
        <f t="shared" si="14"/>
        <v>5480565.220628392</v>
      </c>
      <c r="G37" s="524">
        <f t="shared" si="15"/>
        <v>884557.75438204897</v>
      </c>
      <c r="H37" s="491">
        <f t="shared" si="16"/>
        <v>884557.75438204897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5480565.220628392</v>
      </c>
      <c r="E38" s="522">
        <f>IF(+I14&lt;F37,I14,D38)</f>
        <v>254019.07499999995</v>
      </c>
      <c r="F38" s="523">
        <f t="shared" si="14"/>
        <v>5226546.1456283918</v>
      </c>
      <c r="G38" s="524">
        <f t="shared" si="15"/>
        <v>855994.80890260113</v>
      </c>
      <c r="H38" s="491">
        <f t="shared" si="16"/>
        <v>855994.80890260113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5226546.1456283918</v>
      </c>
      <c r="E39" s="522">
        <f>IF(+I14&lt;F38,I14,D39)</f>
        <v>254019.07499999995</v>
      </c>
      <c r="F39" s="523">
        <f t="shared" si="14"/>
        <v>4972527.0706283916</v>
      </c>
      <c r="G39" s="524">
        <f t="shared" si="15"/>
        <v>827431.86342315306</v>
      </c>
      <c r="H39" s="491">
        <f t="shared" si="16"/>
        <v>827431.86342315306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4972527.0706283916</v>
      </c>
      <c r="E40" s="522">
        <f>IF(+I14&lt;F39,I14,D40)</f>
        <v>254019.07499999995</v>
      </c>
      <c r="F40" s="523">
        <f t="shared" si="14"/>
        <v>4718507.9956283914</v>
      </c>
      <c r="G40" s="524">
        <f t="shared" si="15"/>
        <v>798868.91794370522</v>
      </c>
      <c r="H40" s="491">
        <f t="shared" si="16"/>
        <v>798868.91794370522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4718507.9956283914</v>
      </c>
      <c r="E41" s="522">
        <f>IF(+I14&lt;F40,I14,D41)</f>
        <v>254019.07499999995</v>
      </c>
      <c r="F41" s="523">
        <f t="shared" si="14"/>
        <v>4464488.9206283912</v>
      </c>
      <c r="G41" s="524">
        <f t="shared" si="15"/>
        <v>770305.97246425715</v>
      </c>
      <c r="H41" s="491">
        <f t="shared" si="16"/>
        <v>770305.97246425715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4464488.9206283912</v>
      </c>
      <c r="E42" s="522">
        <f>IF(+I14&lt;F41,I14,D42)</f>
        <v>254019.07499999995</v>
      </c>
      <c r="F42" s="523">
        <f t="shared" si="14"/>
        <v>4210469.845628391</v>
      </c>
      <c r="G42" s="524">
        <f t="shared" si="15"/>
        <v>741743.02698480932</v>
      </c>
      <c r="H42" s="491">
        <f t="shared" si="16"/>
        <v>741743.02698480932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4210469.845628391</v>
      </c>
      <c r="E43" s="522">
        <f>IF(+I14&lt;F42,I14,D43)</f>
        <v>254019.07499999995</v>
      </c>
      <c r="F43" s="523">
        <f t="shared" si="14"/>
        <v>3956450.7706283908</v>
      </c>
      <c r="G43" s="524">
        <f t="shared" si="15"/>
        <v>713180.08150536125</v>
      </c>
      <c r="H43" s="491">
        <f t="shared" si="16"/>
        <v>713180.08150536125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3956450.7706283908</v>
      </c>
      <c r="E44" s="522">
        <f>IF(+I14&lt;F43,I14,D44)</f>
        <v>254019.07499999995</v>
      </c>
      <c r="F44" s="523">
        <f t="shared" si="14"/>
        <v>3702431.6956283906</v>
      </c>
      <c r="G44" s="524">
        <f t="shared" si="15"/>
        <v>684617.13602591329</v>
      </c>
      <c r="H44" s="491">
        <f t="shared" si="16"/>
        <v>684617.13602591329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3702431.6956283906</v>
      </c>
      <c r="E45" s="522">
        <f>IF(+I14&lt;F44,I14,D45)</f>
        <v>254019.07499999995</v>
      </c>
      <c r="F45" s="523">
        <f t="shared" si="14"/>
        <v>3448412.6206283905</v>
      </c>
      <c r="G45" s="524">
        <f t="shared" si="15"/>
        <v>656054.19054646534</v>
      </c>
      <c r="H45" s="491">
        <f t="shared" si="16"/>
        <v>656054.19054646534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3448412.6206283905</v>
      </c>
      <c r="E46" s="522">
        <f>IF(+I14&lt;F45,I14,D46)</f>
        <v>254019.07499999995</v>
      </c>
      <c r="F46" s="523">
        <f t="shared" si="14"/>
        <v>3194393.5456283903</v>
      </c>
      <c r="G46" s="524">
        <f t="shared" si="15"/>
        <v>627491.24506701739</v>
      </c>
      <c r="H46" s="491">
        <f t="shared" si="16"/>
        <v>627491.24506701739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3194393.5456283903</v>
      </c>
      <c r="E47" s="522">
        <f>IF(+I14&lt;F46,I14,D47)</f>
        <v>254019.07499999995</v>
      </c>
      <c r="F47" s="523">
        <f t="shared" si="14"/>
        <v>2940374.4706283901</v>
      </c>
      <c r="G47" s="524">
        <f t="shared" si="15"/>
        <v>598928.29958756943</v>
      </c>
      <c r="H47" s="491">
        <f t="shared" si="16"/>
        <v>598928.29958756943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2940374.4706283901</v>
      </c>
      <c r="E48" s="522">
        <f>IF(+I14&lt;F47,I14,D48)</f>
        <v>254019.07499999995</v>
      </c>
      <c r="F48" s="523">
        <f t="shared" si="14"/>
        <v>2686355.3956283899</v>
      </c>
      <c r="G48" s="524">
        <f t="shared" si="15"/>
        <v>570365.35410812148</v>
      </c>
      <c r="H48" s="491">
        <f t="shared" si="16"/>
        <v>570365.35410812148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2686355.3956283899</v>
      </c>
      <c r="E49" s="522">
        <f>IF(+I14&lt;F48,I14,D49)</f>
        <v>254019.07499999995</v>
      </c>
      <c r="F49" s="523">
        <f t="shared" si="14"/>
        <v>2432336.3206283897</v>
      </c>
      <c r="G49" s="524">
        <f t="shared" ref="G49:G72" si="17">+I$12*((D49+F49)/2)+E49</f>
        <v>541802.40862867353</v>
      </c>
      <c r="H49" s="491">
        <f t="shared" ref="H49:H72" si="18">+I$13*((D49+F49)/2)+E49</f>
        <v>541802.40862867353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2432336.3206283897</v>
      </c>
      <c r="E50" s="522">
        <f>IF(+I14&lt;F49,I14,D50)</f>
        <v>254019.07499999995</v>
      </c>
      <c r="F50" s="523">
        <f t="shared" si="14"/>
        <v>2178317.2456283895</v>
      </c>
      <c r="G50" s="524">
        <f t="shared" si="17"/>
        <v>513239.46314922569</v>
      </c>
      <c r="H50" s="491">
        <f t="shared" si="18"/>
        <v>513239.46314922569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2178317.2456283895</v>
      </c>
      <c r="E51" s="522">
        <f>IF(+I14&lt;F50,I14,D51)</f>
        <v>254019.07499999995</v>
      </c>
      <c r="F51" s="523">
        <f t="shared" si="14"/>
        <v>1924298.1706283896</v>
      </c>
      <c r="G51" s="524">
        <f t="shared" si="17"/>
        <v>484676.51766977774</v>
      </c>
      <c r="H51" s="491">
        <f t="shared" si="18"/>
        <v>484676.51766977774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1924298.1706283896</v>
      </c>
      <c r="E52" s="522">
        <f>IF(+I14&lt;F51,I14,D52)</f>
        <v>254019.07499999995</v>
      </c>
      <c r="F52" s="523">
        <f t="shared" si="14"/>
        <v>1670279.0956283896</v>
      </c>
      <c r="G52" s="524">
        <f t="shared" si="17"/>
        <v>456113.57219032978</v>
      </c>
      <c r="H52" s="491">
        <f t="shared" si="18"/>
        <v>456113.57219032978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1670279.0956283896</v>
      </c>
      <c r="E53" s="522">
        <f>IF(+I14&lt;F52,I14,D53)</f>
        <v>254019.07499999995</v>
      </c>
      <c r="F53" s="523">
        <f t="shared" si="14"/>
        <v>1416260.0206283897</v>
      </c>
      <c r="G53" s="524">
        <f t="shared" si="17"/>
        <v>427550.62671088183</v>
      </c>
      <c r="H53" s="491">
        <f t="shared" si="18"/>
        <v>427550.62671088183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1416260.0206283897</v>
      </c>
      <c r="E54" s="522">
        <f>IF(+I14&lt;F53,I14,D54)</f>
        <v>254019.07499999995</v>
      </c>
      <c r="F54" s="523">
        <f t="shared" si="14"/>
        <v>1162240.9456283897</v>
      </c>
      <c r="G54" s="524">
        <f t="shared" si="17"/>
        <v>398987.68123143399</v>
      </c>
      <c r="H54" s="491">
        <f t="shared" si="18"/>
        <v>398987.68123143399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1162240.9456283897</v>
      </c>
      <c r="E55" s="522">
        <f>IF(+I14&lt;F54,I14,D55)</f>
        <v>254019.07499999995</v>
      </c>
      <c r="F55" s="523">
        <f t="shared" si="14"/>
        <v>908221.87062838976</v>
      </c>
      <c r="G55" s="524">
        <f t="shared" si="17"/>
        <v>370424.73575198604</v>
      </c>
      <c r="H55" s="491">
        <f t="shared" si="18"/>
        <v>370424.73575198604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908221.87062838976</v>
      </c>
      <c r="E56" s="522">
        <f>IF(+I14&lt;F55,I14,D56)</f>
        <v>254019.07499999995</v>
      </c>
      <c r="F56" s="523">
        <f t="shared" si="14"/>
        <v>654202.79562838981</v>
      </c>
      <c r="G56" s="524">
        <f t="shared" si="17"/>
        <v>341861.79027253808</v>
      </c>
      <c r="H56" s="491">
        <f t="shared" si="18"/>
        <v>341861.79027253808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654202.79562838981</v>
      </c>
      <c r="E57" s="522">
        <f>IF(+I14&lt;F56,I14,D57)</f>
        <v>254019.07499999995</v>
      </c>
      <c r="F57" s="523">
        <f t="shared" si="14"/>
        <v>400183.72062838986</v>
      </c>
      <c r="G57" s="524">
        <f t="shared" si="17"/>
        <v>313298.84479309019</v>
      </c>
      <c r="H57" s="491">
        <f t="shared" si="18"/>
        <v>313298.84479309019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400183.72062838986</v>
      </c>
      <c r="E58" s="522">
        <f>IF(+I14&lt;F57,I14,D58)</f>
        <v>254019.07499999995</v>
      </c>
      <c r="F58" s="523">
        <f t="shared" si="14"/>
        <v>146164.6456283899</v>
      </c>
      <c r="G58" s="524">
        <f t="shared" si="17"/>
        <v>284735.89931364224</v>
      </c>
      <c r="H58" s="491">
        <f t="shared" si="18"/>
        <v>284735.89931364224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146164.6456283899</v>
      </c>
      <c r="E59" s="522">
        <f>IF(+I14&lt;F58,I14,D59)</f>
        <v>146164.6456283899</v>
      </c>
      <c r="F59" s="523">
        <f t="shared" si="14"/>
        <v>0</v>
      </c>
      <c r="G59" s="524">
        <f t="shared" si="17"/>
        <v>154382.32141534906</v>
      </c>
      <c r="H59" s="491">
        <f t="shared" si="18"/>
        <v>154382.32141534906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7"/>
        <v>0</v>
      </c>
      <c r="H60" s="491">
        <f t="shared" si="1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10668801.149999995</v>
      </c>
      <c r="F73" s="375"/>
      <c r="G73" s="375">
        <f>SUM(G17:G72)</f>
        <v>35808874.171200879</v>
      </c>
      <c r="H73" s="375">
        <f>SUM(H17:H72)</f>
        <v>35808874.171200879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1411657.7761742773</v>
      </c>
      <c r="N87" s="546">
        <f>IF(J92&lt;D11,0,VLOOKUP(J92,C17:O72,11))</f>
        <v>1411657.7761742773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1363676.7276190531</v>
      </c>
      <c r="N88" s="550">
        <f>IF(J92&lt;D11,0,VLOOKUP(J92,C99:P154,7))</f>
        <v>1363676.7276190531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-47981.048555224203</v>
      </c>
      <c r="N89" s="555">
        <f>+N88-N87</f>
        <v>-47981.048555224203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10668801.149999999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242472.75340909089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9">+I99-H99</f>
        <v>0</v>
      </c>
      <c r="K99" s="514"/>
      <c r="L99" s="512">
        <f t="shared" ref="L99:L104" si="20">+H99</f>
        <v>818789.20929668087</v>
      </c>
      <c r="M99" s="513">
        <f t="shared" ref="M99:M130" si="21">IF(L99&lt;&gt;0,+H99-L99,0)</f>
        <v>0</v>
      </c>
      <c r="N99" s="512">
        <f t="shared" ref="N99:N104" si="22">+I99</f>
        <v>818789.20929668087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9"/>
        <v>0</v>
      </c>
      <c r="K100" s="514"/>
      <c r="L100" s="655">
        <f t="shared" si="20"/>
        <v>1347547.6401151039</v>
      </c>
      <c r="M100" s="514">
        <f t="shared" si="21"/>
        <v>0</v>
      </c>
      <c r="N100" s="655">
        <f t="shared" si="22"/>
        <v>1347547.6401151039</v>
      </c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9"/>
        <v>0</v>
      </c>
      <c r="K101" s="514"/>
      <c r="L101" s="655">
        <f t="shared" si="20"/>
        <v>1329440.626850764</v>
      </c>
      <c r="M101" s="514">
        <f t="shared" ref="M101" si="26">IF(L101&lt;&gt;0,+H101-L101,0)</f>
        <v>0</v>
      </c>
      <c r="N101" s="655">
        <f t="shared" si="22"/>
        <v>1329440.626850764</v>
      </c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19"/>
        <v>0</v>
      </c>
      <c r="K102" s="514"/>
      <c r="L102" s="655">
        <f t="shared" si="20"/>
        <v>1313727.2655246886</v>
      </c>
      <c r="M102" s="514">
        <f t="shared" ref="M102" si="27">IF(L102&lt;&gt;0,+H102-L102,0)</f>
        <v>0</v>
      </c>
      <c r="N102" s="655">
        <f t="shared" si="22"/>
        <v>1313727.2655246886</v>
      </c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2021</v>
      </c>
      <c r="D103" s="629">
        <v>9723975.3131229244</v>
      </c>
      <c r="E103" s="630">
        <v>260214.65853658537</v>
      </c>
      <c r="F103" s="631">
        <v>9463760.6545863394</v>
      </c>
      <c r="G103" s="631">
        <v>9593867.9838546328</v>
      </c>
      <c r="H103" s="633">
        <v>1349255.1606370155</v>
      </c>
      <c r="I103" s="634">
        <v>1349255.1606370155</v>
      </c>
      <c r="J103" s="514">
        <f t="shared" si="19"/>
        <v>0</v>
      </c>
      <c r="K103" s="514"/>
      <c r="L103" s="655">
        <f t="shared" si="20"/>
        <v>1349255.1606370155</v>
      </c>
      <c r="M103" s="514">
        <f t="shared" ref="M103" si="28">IF(L103&lt;&gt;0,+H103-L103,0)</f>
        <v>0</v>
      </c>
      <c r="N103" s="655">
        <f t="shared" si="22"/>
        <v>1349255.1606370155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2022</v>
      </c>
      <c r="D104" s="629">
        <v>9463760.6545863394</v>
      </c>
      <c r="E104" s="630">
        <v>254019.07142857142</v>
      </c>
      <c r="F104" s="631">
        <v>9209741.5831577685</v>
      </c>
      <c r="G104" s="631">
        <v>9336751.1188720539</v>
      </c>
      <c r="H104" s="633">
        <v>1350693.7188751008</v>
      </c>
      <c r="I104" s="634">
        <v>1350693.7188751008</v>
      </c>
      <c r="J104" s="514">
        <f t="shared" si="19"/>
        <v>0</v>
      </c>
      <c r="K104" s="514"/>
      <c r="L104" s="655">
        <f t="shared" si="20"/>
        <v>1350693.7188751008</v>
      </c>
      <c r="M104" s="514">
        <f t="shared" ref="M104" si="29">IF(L104&lt;&gt;0,+H104-L104,0)</f>
        <v>0</v>
      </c>
      <c r="N104" s="655">
        <f t="shared" si="22"/>
        <v>1350693.7188751008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 ht="12.5">
      <c r="B105" s="195" t="str">
        <f t="shared" si="25"/>
        <v>IU</v>
      </c>
      <c r="C105" s="507">
        <f>IF(D93="","-",+C104+1)</f>
        <v>2023</v>
      </c>
      <c r="D105" s="374">
        <f>IF(F104+SUM(E$99:E104)=D$92,F104,D$92-SUM(E$99:E104))</f>
        <v>9209741.7331577651</v>
      </c>
      <c r="E105" s="522">
        <f>IF(+J96&lt;F104,J96,D105)</f>
        <v>242472.75340909089</v>
      </c>
      <c r="F105" s="523">
        <f t="shared" ref="F105:F130" si="32">+D105-E105</f>
        <v>8967268.9797486737</v>
      </c>
      <c r="G105" s="523">
        <f t="shared" ref="G105:G130" si="33">+(F105+D105)/2</f>
        <v>9088505.3564532194</v>
      </c>
      <c r="H105" s="526">
        <f t="shared" ref="H105:H154" si="34">+J$94*G105+E105</f>
        <v>1363676.7276190531</v>
      </c>
      <c r="I105" s="577">
        <f t="shared" ref="I105:I154" si="35">+J$95*G105+E105</f>
        <v>1363676.7276190531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8967268.9797486737</v>
      </c>
      <c r="E106" s="522">
        <f>IF(+J96&lt;F105,J96,D106)</f>
        <v>242472.75340909089</v>
      </c>
      <c r="F106" s="523">
        <f t="shared" si="32"/>
        <v>8724796.2263395824</v>
      </c>
      <c r="G106" s="523">
        <f t="shared" si="33"/>
        <v>8846032.603044128</v>
      </c>
      <c r="H106" s="526">
        <f t="shared" si="34"/>
        <v>1333764.0627641138</v>
      </c>
      <c r="I106" s="577">
        <f t="shared" si="35"/>
        <v>1333764.0627641138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8724796.2263395824</v>
      </c>
      <c r="E107" s="522">
        <f>IF(+J96&lt;F106,J96,D107)</f>
        <v>242472.75340909089</v>
      </c>
      <c r="F107" s="523">
        <f t="shared" si="32"/>
        <v>8482323.472930491</v>
      </c>
      <c r="G107" s="523">
        <f t="shared" si="33"/>
        <v>8603559.8496350367</v>
      </c>
      <c r="H107" s="526">
        <f t="shared" si="34"/>
        <v>1303851.3979091744</v>
      </c>
      <c r="I107" s="577">
        <f t="shared" si="35"/>
        <v>1303851.3979091744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8482323.472930491</v>
      </c>
      <c r="E108" s="522">
        <f>IF(+J96&lt;F107,J96,D108)</f>
        <v>242472.75340909089</v>
      </c>
      <c r="F108" s="523">
        <f t="shared" si="32"/>
        <v>8239850.7195214005</v>
      </c>
      <c r="G108" s="523">
        <f t="shared" si="33"/>
        <v>8361087.0962259453</v>
      </c>
      <c r="H108" s="526">
        <f t="shared" si="34"/>
        <v>1273938.7330542351</v>
      </c>
      <c r="I108" s="577">
        <f t="shared" si="35"/>
        <v>1273938.7330542351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8239850.7195214005</v>
      </c>
      <c r="E109" s="522">
        <f>IF(+J96&lt;F108,J96,D109)</f>
        <v>242472.75340909089</v>
      </c>
      <c r="F109" s="523">
        <f t="shared" si="32"/>
        <v>7997377.9661123101</v>
      </c>
      <c r="G109" s="523">
        <f t="shared" si="33"/>
        <v>8118614.3428168558</v>
      </c>
      <c r="H109" s="526">
        <f t="shared" si="34"/>
        <v>1244026.0681992962</v>
      </c>
      <c r="I109" s="577">
        <f t="shared" si="35"/>
        <v>1244026.0681992962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7997377.9661123101</v>
      </c>
      <c r="E110" s="522">
        <f>IF(+J96&lt;F109,J96,D110)</f>
        <v>242472.75340909089</v>
      </c>
      <c r="F110" s="523">
        <f t="shared" si="32"/>
        <v>7754905.2127032196</v>
      </c>
      <c r="G110" s="523">
        <f t="shared" si="33"/>
        <v>7876141.5894077644</v>
      </c>
      <c r="H110" s="526">
        <f t="shared" si="34"/>
        <v>1214113.4033443569</v>
      </c>
      <c r="I110" s="577">
        <f t="shared" si="35"/>
        <v>1214113.4033443569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7754905.2127032196</v>
      </c>
      <c r="E111" s="522">
        <f>IF(+J96&lt;F110,J96,D111)</f>
        <v>242472.75340909089</v>
      </c>
      <c r="F111" s="523">
        <f t="shared" si="32"/>
        <v>7512432.4592941292</v>
      </c>
      <c r="G111" s="523">
        <f t="shared" si="33"/>
        <v>7633668.8359986749</v>
      </c>
      <c r="H111" s="526">
        <f t="shared" si="34"/>
        <v>1184200.7384894178</v>
      </c>
      <c r="I111" s="577">
        <f t="shared" si="35"/>
        <v>1184200.7384894178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7512432.4592941292</v>
      </c>
      <c r="E112" s="522">
        <f>IF(+J96&lt;F111,J96,D112)</f>
        <v>242472.75340909089</v>
      </c>
      <c r="F112" s="523">
        <f t="shared" si="32"/>
        <v>7269959.7058850387</v>
      </c>
      <c r="G112" s="523">
        <f t="shared" si="33"/>
        <v>7391196.0825895835</v>
      </c>
      <c r="H112" s="526">
        <f t="shared" si="34"/>
        <v>1154288.0736344785</v>
      </c>
      <c r="I112" s="577">
        <f t="shared" si="35"/>
        <v>1154288.0736344785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7269959.7058850387</v>
      </c>
      <c r="E113" s="522">
        <f>IF(+J96&lt;F112,J96,D113)</f>
        <v>242472.75340909089</v>
      </c>
      <c r="F113" s="523">
        <f t="shared" si="32"/>
        <v>7027486.9524759483</v>
      </c>
      <c r="G113" s="523">
        <f t="shared" si="33"/>
        <v>7148723.329180494</v>
      </c>
      <c r="H113" s="526">
        <f t="shared" si="34"/>
        <v>1124375.4087795396</v>
      </c>
      <c r="I113" s="577">
        <f t="shared" si="35"/>
        <v>1124375.4087795396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7027486.9524759483</v>
      </c>
      <c r="E114" s="522">
        <f>IF(+J96&lt;F113,J96,D114)</f>
        <v>242472.75340909089</v>
      </c>
      <c r="F114" s="523">
        <f t="shared" si="32"/>
        <v>6785014.1990668578</v>
      </c>
      <c r="G114" s="523">
        <f t="shared" si="33"/>
        <v>6906250.5757714026</v>
      </c>
      <c r="H114" s="526">
        <f t="shared" si="34"/>
        <v>1094462.7439246003</v>
      </c>
      <c r="I114" s="577">
        <f t="shared" si="35"/>
        <v>1094462.7439246003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6785014.1990668578</v>
      </c>
      <c r="E115" s="522">
        <f>IF(+J96&lt;F114,J96,D115)</f>
        <v>242472.75340909089</v>
      </c>
      <c r="F115" s="523">
        <f t="shared" si="32"/>
        <v>6542541.4456577674</v>
      </c>
      <c r="G115" s="523">
        <f t="shared" si="33"/>
        <v>6663777.822362313</v>
      </c>
      <c r="H115" s="526">
        <f t="shared" si="34"/>
        <v>1064550.0790696612</v>
      </c>
      <c r="I115" s="577">
        <f t="shared" si="35"/>
        <v>1064550.0790696612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6542541.4456577674</v>
      </c>
      <c r="E116" s="522">
        <f>IF(+J96&lt;F115,J96,D116)</f>
        <v>242472.75340909089</v>
      </c>
      <c r="F116" s="523">
        <f t="shared" si="32"/>
        <v>6300068.6922486769</v>
      </c>
      <c r="G116" s="523">
        <f t="shared" si="33"/>
        <v>6421305.0689532217</v>
      </c>
      <c r="H116" s="526">
        <f t="shared" si="34"/>
        <v>1034637.4142147221</v>
      </c>
      <c r="I116" s="577">
        <f t="shared" si="35"/>
        <v>1034637.4142147221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6300068.6922486769</v>
      </c>
      <c r="E117" s="522">
        <f>IF(+J96&lt;F116,J96,D117)</f>
        <v>242472.75340909089</v>
      </c>
      <c r="F117" s="523">
        <f t="shared" si="32"/>
        <v>6057595.9388395865</v>
      </c>
      <c r="G117" s="523">
        <f t="shared" si="33"/>
        <v>6178832.3155441321</v>
      </c>
      <c r="H117" s="526">
        <f t="shared" si="34"/>
        <v>1004724.749359783</v>
      </c>
      <c r="I117" s="577">
        <f t="shared" si="35"/>
        <v>1004724.749359783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6057595.9388395865</v>
      </c>
      <c r="E118" s="522">
        <f>IF(+J96&lt;F117,J96,D118)</f>
        <v>242472.75340909089</v>
      </c>
      <c r="F118" s="523">
        <f t="shared" si="32"/>
        <v>5815123.185430496</v>
      </c>
      <c r="G118" s="523">
        <f t="shared" si="33"/>
        <v>5936359.5621350408</v>
      </c>
      <c r="H118" s="526">
        <f t="shared" si="34"/>
        <v>974812.08450484381</v>
      </c>
      <c r="I118" s="577">
        <f t="shared" si="35"/>
        <v>974812.08450484381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5815123.185430496</v>
      </c>
      <c r="E119" s="522">
        <f>IF(+J96&lt;F118,J96,D119)</f>
        <v>242472.75340909089</v>
      </c>
      <c r="F119" s="523">
        <f t="shared" si="32"/>
        <v>5572650.4320214055</v>
      </c>
      <c r="G119" s="523">
        <f t="shared" si="33"/>
        <v>5693886.8087259512</v>
      </c>
      <c r="H119" s="526">
        <f t="shared" si="34"/>
        <v>944899.41964990483</v>
      </c>
      <c r="I119" s="577">
        <f t="shared" si="35"/>
        <v>944899.41964990483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5572650.4320214055</v>
      </c>
      <c r="E120" s="522">
        <f>IF(+J96&lt;F119,J96,D120)</f>
        <v>242472.75340909089</v>
      </c>
      <c r="F120" s="523">
        <f t="shared" si="32"/>
        <v>5330177.6786123151</v>
      </c>
      <c r="G120" s="523">
        <f t="shared" si="33"/>
        <v>5451414.0553168599</v>
      </c>
      <c r="H120" s="526">
        <f t="shared" si="34"/>
        <v>914986.7547949655</v>
      </c>
      <c r="I120" s="577">
        <f t="shared" si="35"/>
        <v>914986.7547949655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5330177.6786123151</v>
      </c>
      <c r="E121" s="522">
        <f>IF(+J96&lt;F120,J96,D121)</f>
        <v>242472.75340909089</v>
      </c>
      <c r="F121" s="523">
        <f t="shared" si="32"/>
        <v>5087704.9252032246</v>
      </c>
      <c r="G121" s="523">
        <f t="shared" si="33"/>
        <v>5208941.3019077703</v>
      </c>
      <c r="H121" s="526">
        <f t="shared" si="34"/>
        <v>885074.08994002652</v>
      </c>
      <c r="I121" s="577">
        <f t="shared" si="35"/>
        <v>885074.08994002652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5087704.9252032246</v>
      </c>
      <c r="E122" s="522">
        <f>IF(+J96&lt;F121,J96,D122)</f>
        <v>242472.75340909089</v>
      </c>
      <c r="F122" s="523">
        <f t="shared" si="32"/>
        <v>4845232.1717941342</v>
      </c>
      <c r="G122" s="523">
        <f t="shared" si="33"/>
        <v>4966468.548498679</v>
      </c>
      <c r="H122" s="526">
        <f t="shared" si="34"/>
        <v>855161.42508508731</v>
      </c>
      <c r="I122" s="577">
        <f t="shared" si="35"/>
        <v>855161.42508508731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4845232.1717941342</v>
      </c>
      <c r="E123" s="522">
        <f>IF(+J96&lt;F122,J96,D123)</f>
        <v>242472.75340909089</v>
      </c>
      <c r="F123" s="523">
        <f t="shared" si="32"/>
        <v>4602759.4183850437</v>
      </c>
      <c r="G123" s="523">
        <f t="shared" si="33"/>
        <v>4723995.7950895894</v>
      </c>
      <c r="H123" s="526">
        <f t="shared" si="34"/>
        <v>825248.76023014821</v>
      </c>
      <c r="I123" s="577">
        <f t="shared" si="35"/>
        <v>825248.76023014821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4602759.4183850437</v>
      </c>
      <c r="E124" s="522">
        <f>IF(+J96&lt;F123,J96,D124)</f>
        <v>242472.75340909089</v>
      </c>
      <c r="F124" s="523">
        <f t="shared" si="32"/>
        <v>4360286.6649759533</v>
      </c>
      <c r="G124" s="523">
        <f t="shared" si="33"/>
        <v>4481523.041680498</v>
      </c>
      <c r="H124" s="526">
        <f t="shared" si="34"/>
        <v>795336.095375209</v>
      </c>
      <c r="I124" s="577">
        <f t="shared" si="35"/>
        <v>795336.095375209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4360286.6649759533</v>
      </c>
      <c r="E125" s="522">
        <f>IF(+J96&lt;F124,J96,D125)</f>
        <v>242472.75340909089</v>
      </c>
      <c r="F125" s="523">
        <f t="shared" si="32"/>
        <v>4117813.9115668624</v>
      </c>
      <c r="G125" s="523">
        <f t="shared" si="33"/>
        <v>4239050.2882714076</v>
      </c>
      <c r="H125" s="526">
        <f t="shared" si="34"/>
        <v>765423.43052026979</v>
      </c>
      <c r="I125" s="577">
        <f t="shared" si="35"/>
        <v>765423.43052026979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4117813.9115668624</v>
      </c>
      <c r="E126" s="522">
        <f>IF(+J96&lt;F125,J96,D126)</f>
        <v>242472.75340909089</v>
      </c>
      <c r="F126" s="523">
        <f t="shared" si="32"/>
        <v>3875341.1581577715</v>
      </c>
      <c r="G126" s="523">
        <f t="shared" si="33"/>
        <v>3996577.5348623171</v>
      </c>
      <c r="H126" s="526">
        <f t="shared" si="34"/>
        <v>735510.76566533069</v>
      </c>
      <c r="I126" s="577">
        <f t="shared" si="35"/>
        <v>735510.76566533069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3875341.1581577715</v>
      </c>
      <c r="E127" s="522">
        <f>IF(+J96&lt;F126,J96,D127)</f>
        <v>242472.75340909089</v>
      </c>
      <c r="F127" s="523">
        <f t="shared" si="32"/>
        <v>3632868.4047486805</v>
      </c>
      <c r="G127" s="523">
        <f t="shared" si="33"/>
        <v>3754104.7814532258</v>
      </c>
      <c r="H127" s="526">
        <f t="shared" si="34"/>
        <v>705598.10081039136</v>
      </c>
      <c r="I127" s="577">
        <f t="shared" si="35"/>
        <v>705598.10081039136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3632868.4047486805</v>
      </c>
      <c r="E128" s="522">
        <f>IF(+J96&lt;F127,J96,D128)</f>
        <v>242472.75340909089</v>
      </c>
      <c r="F128" s="523">
        <f t="shared" si="32"/>
        <v>3390395.6513395896</v>
      </c>
      <c r="G128" s="523">
        <f t="shared" si="33"/>
        <v>3511632.0280441353</v>
      </c>
      <c r="H128" s="526">
        <f t="shared" si="34"/>
        <v>675685.43595545227</v>
      </c>
      <c r="I128" s="577">
        <f t="shared" si="35"/>
        <v>675685.43595545227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3390395.6513395896</v>
      </c>
      <c r="E129" s="522">
        <f>IF(+J96&lt;F128,J96,D129)</f>
        <v>242472.75340909089</v>
      </c>
      <c r="F129" s="523">
        <f t="shared" si="32"/>
        <v>3147922.8979304987</v>
      </c>
      <c r="G129" s="523">
        <f t="shared" si="33"/>
        <v>3269159.2746350439</v>
      </c>
      <c r="H129" s="526">
        <f t="shared" si="34"/>
        <v>645772.77110051305</v>
      </c>
      <c r="I129" s="577">
        <f t="shared" si="35"/>
        <v>645772.77110051305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3147922.8979304987</v>
      </c>
      <c r="E130" s="522">
        <f>IF(+J96&lt;F129,J96,D130)</f>
        <v>242472.75340909089</v>
      </c>
      <c r="F130" s="523">
        <f t="shared" si="32"/>
        <v>2905450.1445214078</v>
      </c>
      <c r="G130" s="523">
        <f t="shared" si="33"/>
        <v>3026686.5212259535</v>
      </c>
      <c r="H130" s="526">
        <f t="shared" si="34"/>
        <v>615860.10624557384</v>
      </c>
      <c r="I130" s="577">
        <f t="shared" si="35"/>
        <v>615860.10624557384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2905450.1445214078</v>
      </c>
      <c r="E131" s="522">
        <f>IF(+J96&lt;F130,J96,D131)</f>
        <v>242472.75340909089</v>
      </c>
      <c r="F131" s="523">
        <f t="shared" ref="F131:F154" si="36">+D131-E131</f>
        <v>2662977.3911123169</v>
      </c>
      <c r="G131" s="523">
        <f t="shared" ref="G131:G154" si="37">+(F131+D131)/2</f>
        <v>2784213.7678168621</v>
      </c>
      <c r="H131" s="526">
        <f t="shared" si="34"/>
        <v>585947.44139063463</v>
      </c>
      <c r="I131" s="577">
        <f t="shared" si="35"/>
        <v>585947.44139063463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 ht="12.5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2662977.3911123169</v>
      </c>
      <c r="E132" s="522">
        <f>IF(+J96&lt;F131,J96,D132)</f>
        <v>242472.75340909089</v>
      </c>
      <c r="F132" s="523">
        <f t="shared" si="36"/>
        <v>2420504.6377032259</v>
      </c>
      <c r="G132" s="523">
        <f t="shared" si="37"/>
        <v>2541741.0144077716</v>
      </c>
      <c r="H132" s="526">
        <f t="shared" si="34"/>
        <v>556034.77653569542</v>
      </c>
      <c r="I132" s="577">
        <f t="shared" si="35"/>
        <v>556034.77653569542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 ht="12.5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2420504.6377032259</v>
      </c>
      <c r="E133" s="522">
        <f>IF(+J96&lt;F132,J96,D133)</f>
        <v>242472.75340909089</v>
      </c>
      <c r="F133" s="523">
        <f t="shared" si="36"/>
        <v>2178031.884294135</v>
      </c>
      <c r="G133" s="523">
        <f t="shared" si="37"/>
        <v>2299268.2609986803</v>
      </c>
      <c r="H133" s="526">
        <f t="shared" si="34"/>
        <v>526122.11168075621</v>
      </c>
      <c r="I133" s="577">
        <f t="shared" si="35"/>
        <v>526122.11168075621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 ht="12.5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2178031.884294135</v>
      </c>
      <c r="E134" s="522">
        <f>IF(+J96&lt;F133,J96,D134)</f>
        <v>242472.75340909089</v>
      </c>
      <c r="F134" s="523">
        <f t="shared" si="36"/>
        <v>1935559.1308850441</v>
      </c>
      <c r="G134" s="523">
        <f t="shared" si="37"/>
        <v>2056795.5075895896</v>
      </c>
      <c r="H134" s="526">
        <f t="shared" si="34"/>
        <v>496209.44682581705</v>
      </c>
      <c r="I134" s="577">
        <f t="shared" si="35"/>
        <v>496209.44682581705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 ht="12.5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1935559.1308850441</v>
      </c>
      <c r="E135" s="522">
        <f>IF(+J96&lt;F134,J96,D135)</f>
        <v>242472.75340909089</v>
      </c>
      <c r="F135" s="523">
        <f t="shared" si="36"/>
        <v>1693086.3774759532</v>
      </c>
      <c r="G135" s="523">
        <f t="shared" si="37"/>
        <v>1814322.7541804987</v>
      </c>
      <c r="H135" s="526">
        <f t="shared" si="34"/>
        <v>466296.78197087784</v>
      </c>
      <c r="I135" s="577">
        <f t="shared" si="35"/>
        <v>466296.78197087784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 ht="12.5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1693086.3774759532</v>
      </c>
      <c r="E136" s="522">
        <f>IF(+J96&lt;F135,J96,D136)</f>
        <v>242472.75340909089</v>
      </c>
      <c r="F136" s="523">
        <f t="shared" si="36"/>
        <v>1450613.6240668623</v>
      </c>
      <c r="G136" s="523">
        <f t="shared" si="37"/>
        <v>1571850.0007714077</v>
      </c>
      <c r="H136" s="526">
        <f t="shared" si="34"/>
        <v>436384.11711593869</v>
      </c>
      <c r="I136" s="577">
        <f t="shared" si="35"/>
        <v>436384.11711593869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 ht="12.5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1450613.6240668623</v>
      </c>
      <c r="E137" s="522">
        <f>IF(+J96&lt;F136,J96,D137)</f>
        <v>242472.75340909089</v>
      </c>
      <c r="F137" s="523">
        <f t="shared" si="36"/>
        <v>1208140.8706577714</v>
      </c>
      <c r="G137" s="523">
        <f t="shared" si="37"/>
        <v>1329377.2473623168</v>
      </c>
      <c r="H137" s="526">
        <f t="shared" si="34"/>
        <v>406471.45226099947</v>
      </c>
      <c r="I137" s="577">
        <f t="shared" si="35"/>
        <v>406471.45226099947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 ht="12.5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1208140.8706577714</v>
      </c>
      <c r="E138" s="522">
        <f>IF(+J96&lt;F137,J96,D138)</f>
        <v>242472.75340909089</v>
      </c>
      <c r="F138" s="523">
        <f t="shared" si="36"/>
        <v>965668.11724868044</v>
      </c>
      <c r="G138" s="523">
        <f t="shared" si="37"/>
        <v>1086904.4939532259</v>
      </c>
      <c r="H138" s="526">
        <f t="shared" si="34"/>
        <v>376558.78740606026</v>
      </c>
      <c r="I138" s="577">
        <f t="shared" si="35"/>
        <v>376558.78740606026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 ht="12.5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965668.11724868044</v>
      </c>
      <c r="E139" s="522">
        <f>IF(+J96&lt;F138,J96,D139)</f>
        <v>242472.75340909089</v>
      </c>
      <c r="F139" s="523">
        <f t="shared" si="36"/>
        <v>723195.36383958953</v>
      </c>
      <c r="G139" s="523">
        <f t="shared" si="37"/>
        <v>844431.74054413498</v>
      </c>
      <c r="H139" s="526">
        <f t="shared" si="34"/>
        <v>346646.12255112105</v>
      </c>
      <c r="I139" s="577">
        <f t="shared" si="35"/>
        <v>346646.12255112105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 ht="12.5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723195.36383958953</v>
      </c>
      <c r="E140" s="522">
        <f>IF(+J96&lt;F139,J96,D140)</f>
        <v>242472.75340909089</v>
      </c>
      <c r="F140" s="523">
        <f t="shared" si="36"/>
        <v>480722.61043049861</v>
      </c>
      <c r="G140" s="523">
        <f t="shared" si="37"/>
        <v>601958.98713504407</v>
      </c>
      <c r="H140" s="526">
        <f t="shared" si="34"/>
        <v>316733.45769618184</v>
      </c>
      <c r="I140" s="577">
        <f t="shared" si="35"/>
        <v>316733.45769618184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 ht="12.5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480722.61043049861</v>
      </c>
      <c r="E141" s="522">
        <f>IF(+J96&lt;F140,J96,D141)</f>
        <v>242472.75340909089</v>
      </c>
      <c r="F141" s="523">
        <f t="shared" si="36"/>
        <v>238249.85702140772</v>
      </c>
      <c r="G141" s="523">
        <f t="shared" si="37"/>
        <v>359486.23372595315</v>
      </c>
      <c r="H141" s="526">
        <f t="shared" si="34"/>
        <v>286820.79284124268</v>
      </c>
      <c r="I141" s="577">
        <f t="shared" si="35"/>
        <v>286820.79284124268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 ht="12.5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238249.85702140772</v>
      </c>
      <c r="E142" s="522">
        <f>IF(+J96&lt;F141,J96,D142)</f>
        <v>238249.85702140772</v>
      </c>
      <c r="F142" s="523">
        <f t="shared" si="36"/>
        <v>0</v>
      </c>
      <c r="G142" s="523">
        <f t="shared" si="37"/>
        <v>119124.92851070386</v>
      </c>
      <c r="H142" s="526">
        <f t="shared" si="34"/>
        <v>252945.7105237488</v>
      </c>
      <c r="I142" s="577">
        <f t="shared" si="35"/>
        <v>252945.7105237488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 ht="12.5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6"/>
        <v>0</v>
      </c>
      <c r="G143" s="523">
        <f t="shared" si="37"/>
        <v>0</v>
      </c>
      <c r="H143" s="526">
        <f t="shared" si="34"/>
        <v>0</v>
      </c>
      <c r="I143" s="577">
        <f t="shared" si="35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 ht="12.5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 ht="12.5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 ht="12.5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 ht="12.5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 ht="12.5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 ht="12.5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 ht="12.5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 ht="12.5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 ht="12.5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 ht="12.5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 ht="12.5">
      <c r="C155" s="374" t="s">
        <v>78</v>
      </c>
      <c r="D155" s="375"/>
      <c r="E155" s="375">
        <f>SUM(E99:E154)</f>
        <v>10668801.15</v>
      </c>
      <c r="F155" s="375"/>
      <c r="G155" s="375"/>
      <c r="H155" s="375">
        <f>SUM(H99:H154)</f>
        <v>38296603.460338578</v>
      </c>
      <c r="I155" s="375">
        <f>SUM(I99:I154)</f>
        <v>38296603.460338578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61" zoomScale="80" zoomScaleNormal="80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1511354.4294618871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1511354.4294618871</v>
      </c>
      <c r="O6" s="269"/>
      <c r="P6" s="269"/>
    </row>
    <row r="7" spans="1:16" ht="13.5" thickBot="1">
      <c r="C7" s="467" t="s">
        <v>48</v>
      </c>
      <c r="D7" s="624" t="s">
        <v>424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422</v>
      </c>
      <c r="E9" s="637" t="s">
        <v>423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11171456.220000001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265987.05285714287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 t="shared" ref="K17:K22" si="1">+G17</f>
        <v>748027.48799327505</v>
      </c>
      <c r="L17" s="513">
        <f t="shared" ref="L17:L72" si="2">IF(K17&lt;&gt;0,+G17-K17,0)</f>
        <v>0</v>
      </c>
      <c r="M17" s="512">
        <f t="shared" ref="M17:M22" si="3">+H17</f>
        <v>748027.48799327505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 t="shared" si="1"/>
        <v>1441415.7157019456</v>
      </c>
      <c r="L18" s="519">
        <f t="shared" si="2"/>
        <v>0</v>
      </c>
      <c r="M18" s="518">
        <f t="shared" si="3"/>
        <v>1441415.7157019456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 t="shared" si="1"/>
        <v>1362917.8369081842</v>
      </c>
      <c r="L19" s="519">
        <f t="shared" ref="L19" si="6">IF(K19&lt;&gt;0,+G19-K19,0)</f>
        <v>0</v>
      </c>
      <c r="M19" s="518">
        <f t="shared" si="3"/>
        <v>1362917.8369081842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 t="shared" si="1"/>
        <v>1368573.5039296474</v>
      </c>
      <c r="L20" s="519">
        <f t="shared" ref="L20" si="8">IF(K20&lt;&gt;0,+G20-K20,0)</f>
        <v>0</v>
      </c>
      <c r="M20" s="518">
        <f t="shared" si="3"/>
        <v>1368573.5039296474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 t="shared" si="1"/>
        <v>1404403.3392026301</v>
      </c>
      <c r="L21" s="519">
        <f t="shared" ref="L21" si="9">IF(K21&lt;&gt;0,+G21-K21,0)</f>
        <v>0</v>
      </c>
      <c r="M21" s="518">
        <f t="shared" si="3"/>
        <v>1404403.3392026301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9991293.5475261323</v>
      </c>
      <c r="E22" s="630">
        <v>265987.05285714287</v>
      </c>
      <c r="F22" s="631">
        <v>9725306.4946689904</v>
      </c>
      <c r="G22" s="630">
        <v>1511354.4294618871</v>
      </c>
      <c r="H22" s="639">
        <v>1511354.4294618871</v>
      </c>
      <c r="I22" s="511">
        <f t="shared" si="0"/>
        <v>0</v>
      </c>
      <c r="J22" s="511"/>
      <c r="K22" s="518">
        <f t="shared" si="1"/>
        <v>1511354.4294618871</v>
      </c>
      <c r="L22" s="519">
        <f t="shared" ref="L22" si="10">IF(K22&lt;&gt;0,+G22-K22,0)</f>
        <v>0</v>
      </c>
      <c r="M22" s="518">
        <f t="shared" si="3"/>
        <v>1511354.4294618871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523">
        <f>IF(F22+SUM(E$17:E22)=D$10,F22,D$10-SUM(E$17:E22))</f>
        <v>9725306.4946689904</v>
      </c>
      <c r="E23" s="522">
        <f>IF(+I14&lt;F22,I14,D23)</f>
        <v>265987.05285714287</v>
      </c>
      <c r="F23" s="523">
        <f t="shared" ref="F23:F72" si="11">+D23-E23</f>
        <v>9459319.4418118484</v>
      </c>
      <c r="G23" s="524">
        <f t="shared" ref="G23:G72" si="12">+I$12*((D23+F23)/2)+E23</f>
        <v>1344586.0215907013</v>
      </c>
      <c r="H23" s="491">
        <f t="shared" ref="H23:H72" si="13">+I$13*((D23+F23)/2)+E23</f>
        <v>1344586.0215907013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9459319.4418118484</v>
      </c>
      <c r="E24" s="522">
        <f>IF(+I14&lt;F23,I14,D24)</f>
        <v>265987.05285714287</v>
      </c>
      <c r="F24" s="523">
        <f t="shared" si="11"/>
        <v>9193332.3889547065</v>
      </c>
      <c r="G24" s="524">
        <f t="shared" si="12"/>
        <v>1314677.3476495906</v>
      </c>
      <c r="H24" s="491">
        <f t="shared" si="13"/>
        <v>1314677.3476495906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9193332.3889547065</v>
      </c>
      <c r="E25" s="522">
        <f>IF(+I14&lt;F24,I14,D25)</f>
        <v>265987.05285714287</v>
      </c>
      <c r="F25" s="523">
        <f t="shared" si="11"/>
        <v>8927345.3360975645</v>
      </c>
      <c r="G25" s="524">
        <f t="shared" si="12"/>
        <v>1284768.6737084796</v>
      </c>
      <c r="H25" s="491">
        <f t="shared" si="13"/>
        <v>1284768.6737084796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8927345.3360975645</v>
      </c>
      <c r="E26" s="522">
        <f>IF(+I14&lt;F25,I14,D26)</f>
        <v>265987.05285714287</v>
      </c>
      <c r="F26" s="523">
        <f t="shared" si="11"/>
        <v>8661358.2832404226</v>
      </c>
      <c r="G26" s="524">
        <f t="shared" si="12"/>
        <v>1254859.9997673687</v>
      </c>
      <c r="H26" s="491">
        <f t="shared" si="13"/>
        <v>1254859.9997673687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8661358.2832404226</v>
      </c>
      <c r="E27" s="522">
        <f>IF(+I14&lt;F26,I14,D27)</f>
        <v>265987.05285714287</v>
      </c>
      <c r="F27" s="523">
        <f t="shared" si="11"/>
        <v>8395371.2303832807</v>
      </c>
      <c r="G27" s="524">
        <f t="shared" si="12"/>
        <v>1224951.3258262579</v>
      </c>
      <c r="H27" s="491">
        <f t="shared" si="13"/>
        <v>1224951.3258262579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8395371.2303832807</v>
      </c>
      <c r="E28" s="522">
        <f>IF(+I14&lt;F27,I14,D28)</f>
        <v>265987.05285714287</v>
      </c>
      <c r="F28" s="523">
        <f t="shared" si="11"/>
        <v>8129384.1775261378</v>
      </c>
      <c r="G28" s="524">
        <f t="shared" si="12"/>
        <v>1195042.6518851472</v>
      </c>
      <c r="H28" s="491">
        <f t="shared" si="13"/>
        <v>1195042.6518851472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8129384.1775261378</v>
      </c>
      <c r="E29" s="522">
        <f>IF(+I14&lt;F28,I14,D29)</f>
        <v>265987.05285714287</v>
      </c>
      <c r="F29" s="523">
        <f t="shared" si="11"/>
        <v>7863397.1246689949</v>
      </c>
      <c r="G29" s="524">
        <f t="shared" si="12"/>
        <v>1165133.977944036</v>
      </c>
      <c r="H29" s="491">
        <f t="shared" si="13"/>
        <v>1165133.977944036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7863397.1246689949</v>
      </c>
      <c r="E30" s="522">
        <f>IF(+I14&lt;F29,I14,D30)</f>
        <v>265987.05285714287</v>
      </c>
      <c r="F30" s="523">
        <f t="shared" si="11"/>
        <v>7597410.071811852</v>
      </c>
      <c r="G30" s="524">
        <f t="shared" si="12"/>
        <v>1135225.3040029253</v>
      </c>
      <c r="H30" s="491">
        <f t="shared" si="13"/>
        <v>1135225.3040029253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7597410.071811852</v>
      </c>
      <c r="E31" s="522">
        <f>IF(+I14&lt;F30,I14,D31)</f>
        <v>265987.05285714287</v>
      </c>
      <c r="F31" s="523">
        <f t="shared" si="11"/>
        <v>7331423.0189547092</v>
      </c>
      <c r="G31" s="524">
        <f t="shared" si="12"/>
        <v>1105316.6300618141</v>
      </c>
      <c r="H31" s="491">
        <f t="shared" si="13"/>
        <v>1105316.6300618141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7331423.0189547092</v>
      </c>
      <c r="E32" s="522">
        <f>IF(+I14&lt;F31,I14,D32)</f>
        <v>265987.05285714287</v>
      </c>
      <c r="F32" s="523">
        <f t="shared" si="11"/>
        <v>7065435.9660975663</v>
      </c>
      <c r="G32" s="524">
        <f t="shared" si="12"/>
        <v>1075407.9561207034</v>
      </c>
      <c r="H32" s="491">
        <f t="shared" si="13"/>
        <v>1075407.9561207034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7065435.9660975663</v>
      </c>
      <c r="E33" s="522">
        <f>IF(+I14&lt;F32,I14,D33)</f>
        <v>265987.05285714287</v>
      </c>
      <c r="F33" s="523">
        <f t="shared" si="11"/>
        <v>6799448.9132404234</v>
      </c>
      <c r="G33" s="524">
        <f t="shared" si="12"/>
        <v>1045499.2821795923</v>
      </c>
      <c r="H33" s="491">
        <f t="shared" si="13"/>
        <v>1045499.2821795923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6799448.9132404234</v>
      </c>
      <c r="E34" s="522">
        <f>IF(+I14&lt;F33,I14,D34)</f>
        <v>265987.05285714287</v>
      </c>
      <c r="F34" s="523">
        <f t="shared" si="11"/>
        <v>6533461.8603832806</v>
      </c>
      <c r="G34" s="524">
        <f t="shared" si="12"/>
        <v>1015590.6082384815</v>
      </c>
      <c r="H34" s="491">
        <f t="shared" si="13"/>
        <v>1015590.6082384815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6533461.8603832806</v>
      </c>
      <c r="E35" s="522">
        <f>IF(+I14&lt;F34,I14,D35)</f>
        <v>265987.05285714287</v>
      </c>
      <c r="F35" s="523">
        <f t="shared" si="11"/>
        <v>6267474.8075261377</v>
      </c>
      <c r="G35" s="524">
        <f t="shared" si="12"/>
        <v>985681.93429737038</v>
      </c>
      <c r="H35" s="491">
        <f t="shared" si="13"/>
        <v>985681.93429737038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6267474.8075261377</v>
      </c>
      <c r="E36" s="522">
        <f>IF(+I14&lt;F35,I14,D36)</f>
        <v>265987.05285714287</v>
      </c>
      <c r="F36" s="523">
        <f t="shared" si="11"/>
        <v>6001487.7546689948</v>
      </c>
      <c r="G36" s="524">
        <f t="shared" si="12"/>
        <v>955773.26035625953</v>
      </c>
      <c r="H36" s="491">
        <f t="shared" si="13"/>
        <v>955773.26035625953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6001487.7546689948</v>
      </c>
      <c r="E37" s="522">
        <f>IF(+I14&lt;F36,I14,D37)</f>
        <v>265987.05285714287</v>
      </c>
      <c r="F37" s="523">
        <f t="shared" si="11"/>
        <v>5735500.7018118519</v>
      </c>
      <c r="G37" s="524">
        <f t="shared" si="12"/>
        <v>925864.58641514857</v>
      </c>
      <c r="H37" s="491">
        <f t="shared" si="13"/>
        <v>925864.58641514857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5735500.7018118519</v>
      </c>
      <c r="E38" s="522">
        <f>IF(+I14&lt;F37,I14,D38)</f>
        <v>265987.05285714287</v>
      </c>
      <c r="F38" s="523">
        <f t="shared" si="11"/>
        <v>5469513.6489547091</v>
      </c>
      <c r="G38" s="524">
        <f t="shared" si="12"/>
        <v>895955.91247403773</v>
      </c>
      <c r="H38" s="491">
        <f t="shared" si="13"/>
        <v>895955.91247403773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5469513.6489547091</v>
      </c>
      <c r="E39" s="522">
        <f>IF(+I14&lt;F38,I14,D39)</f>
        <v>265987.05285714287</v>
      </c>
      <c r="F39" s="523">
        <f t="shared" si="11"/>
        <v>5203526.5960975662</v>
      </c>
      <c r="G39" s="524">
        <f t="shared" si="12"/>
        <v>866047.23853292665</v>
      </c>
      <c r="H39" s="491">
        <f t="shared" si="13"/>
        <v>866047.23853292665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5203526.5960975662</v>
      </c>
      <c r="E40" s="522">
        <f>IF(+I14&lt;F39,I14,D40)</f>
        <v>265987.05285714287</v>
      </c>
      <c r="F40" s="523">
        <f t="shared" si="11"/>
        <v>4937539.5432404233</v>
      </c>
      <c r="G40" s="524">
        <f t="shared" si="12"/>
        <v>836138.56459181581</v>
      </c>
      <c r="H40" s="491">
        <f t="shared" si="13"/>
        <v>836138.56459181581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4937539.5432404233</v>
      </c>
      <c r="E41" s="522">
        <f>IF(+I14&lt;F40,I14,D41)</f>
        <v>265987.05285714287</v>
      </c>
      <c r="F41" s="523">
        <f t="shared" si="11"/>
        <v>4671552.4903832804</v>
      </c>
      <c r="G41" s="524">
        <f t="shared" si="12"/>
        <v>806229.89065070474</v>
      </c>
      <c r="H41" s="491">
        <f t="shared" si="13"/>
        <v>806229.89065070474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4671552.4903832804</v>
      </c>
      <c r="E42" s="522">
        <f>IF(+I14&lt;F41,I14,D42)</f>
        <v>265987.05285714287</v>
      </c>
      <c r="F42" s="523">
        <f t="shared" si="11"/>
        <v>4405565.4375261376</v>
      </c>
      <c r="G42" s="524">
        <f t="shared" si="12"/>
        <v>776321.21670959389</v>
      </c>
      <c r="H42" s="491">
        <f t="shared" si="13"/>
        <v>776321.21670959389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4405565.4375261376</v>
      </c>
      <c r="E43" s="522">
        <f>IF(+I14&lt;F42,I14,D43)</f>
        <v>265987.05285714287</v>
      </c>
      <c r="F43" s="523">
        <f t="shared" si="11"/>
        <v>4139578.3846689947</v>
      </c>
      <c r="G43" s="524">
        <f t="shared" si="12"/>
        <v>746412.54276848282</v>
      </c>
      <c r="H43" s="491">
        <f t="shared" si="13"/>
        <v>746412.54276848282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4139578.3846689947</v>
      </c>
      <c r="E44" s="522">
        <f>IF(+I14&lt;F43,I14,D44)</f>
        <v>265987.05285714287</v>
      </c>
      <c r="F44" s="523">
        <f t="shared" si="11"/>
        <v>3873591.3318118518</v>
      </c>
      <c r="G44" s="524">
        <f t="shared" si="12"/>
        <v>716503.86882737197</v>
      </c>
      <c r="H44" s="491">
        <f t="shared" si="13"/>
        <v>716503.86882737197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3873591.3318118518</v>
      </c>
      <c r="E45" s="522">
        <f>IF(+I14&lt;F44,I14,D45)</f>
        <v>265987.05285714287</v>
      </c>
      <c r="F45" s="523">
        <f t="shared" si="11"/>
        <v>3607604.2789547089</v>
      </c>
      <c r="G45" s="524">
        <f t="shared" si="12"/>
        <v>686595.19488626102</v>
      </c>
      <c r="H45" s="491">
        <f t="shared" si="13"/>
        <v>686595.19488626102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3607604.2789547089</v>
      </c>
      <c r="E46" s="522">
        <f>IF(+I14&lt;F45,I14,D46)</f>
        <v>265987.05285714287</v>
      </c>
      <c r="F46" s="523">
        <f t="shared" si="11"/>
        <v>3341617.2260975661</v>
      </c>
      <c r="G46" s="524">
        <f t="shared" si="12"/>
        <v>656686.52094515006</v>
      </c>
      <c r="H46" s="491">
        <f t="shared" si="13"/>
        <v>656686.52094515006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3341617.2260975661</v>
      </c>
      <c r="E47" s="522">
        <f>IF(+I14&lt;F46,I14,D47)</f>
        <v>265987.05285714287</v>
      </c>
      <c r="F47" s="523">
        <f t="shared" si="11"/>
        <v>3075630.1732404232</v>
      </c>
      <c r="G47" s="524">
        <f t="shared" si="12"/>
        <v>626777.84700403921</v>
      </c>
      <c r="H47" s="491">
        <f t="shared" si="13"/>
        <v>626777.84700403921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3075630.1732404232</v>
      </c>
      <c r="E48" s="522">
        <f>IF(+I14&lt;F47,I14,D48)</f>
        <v>265987.05285714287</v>
      </c>
      <c r="F48" s="523">
        <f t="shared" si="11"/>
        <v>2809643.1203832803</v>
      </c>
      <c r="G48" s="524">
        <f t="shared" si="12"/>
        <v>596869.17306292825</v>
      </c>
      <c r="H48" s="491">
        <f t="shared" si="13"/>
        <v>596869.17306292825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2809643.1203832803</v>
      </c>
      <c r="E49" s="522">
        <f>IF(+I14&lt;F48,I14,D49)</f>
        <v>265987.05285714287</v>
      </c>
      <c r="F49" s="523">
        <f t="shared" si="11"/>
        <v>2543656.0675261375</v>
      </c>
      <c r="G49" s="524">
        <f t="shared" si="12"/>
        <v>566960.49912181729</v>
      </c>
      <c r="H49" s="491">
        <f t="shared" si="13"/>
        <v>566960.49912181729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2543656.0675261375</v>
      </c>
      <c r="E50" s="522">
        <f>IF(+I14&lt;F49,I14,D50)</f>
        <v>265987.05285714287</v>
      </c>
      <c r="F50" s="523">
        <f t="shared" si="11"/>
        <v>2277669.0146689946</v>
      </c>
      <c r="G50" s="524">
        <f t="shared" si="12"/>
        <v>537051.82518070634</v>
      </c>
      <c r="H50" s="491">
        <f t="shared" si="13"/>
        <v>537051.82518070634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2277669.0146689946</v>
      </c>
      <c r="E51" s="522">
        <f>IF(+I14&lt;F50,I14,D51)</f>
        <v>265987.05285714287</v>
      </c>
      <c r="F51" s="523">
        <f t="shared" si="11"/>
        <v>2011681.9618118517</v>
      </c>
      <c r="G51" s="524">
        <f t="shared" si="12"/>
        <v>507143.15123959538</v>
      </c>
      <c r="H51" s="491">
        <f t="shared" si="13"/>
        <v>507143.15123959538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2011681.9618118517</v>
      </c>
      <c r="E52" s="522">
        <f>IF(+I14&lt;F51,I14,D52)</f>
        <v>265987.05285714287</v>
      </c>
      <c r="F52" s="523">
        <f t="shared" si="11"/>
        <v>1745694.9089547088</v>
      </c>
      <c r="G52" s="524">
        <f t="shared" si="12"/>
        <v>477234.47729848442</v>
      </c>
      <c r="H52" s="491">
        <f t="shared" si="13"/>
        <v>477234.47729848442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1745694.9089547088</v>
      </c>
      <c r="E53" s="522">
        <f>IF(+I14&lt;F52,I14,D53)</f>
        <v>265987.05285714287</v>
      </c>
      <c r="F53" s="523">
        <f t="shared" si="11"/>
        <v>1479707.856097566</v>
      </c>
      <c r="G53" s="524">
        <f t="shared" si="12"/>
        <v>447325.80335737346</v>
      </c>
      <c r="H53" s="491">
        <f t="shared" si="13"/>
        <v>447325.80335737346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1479707.856097566</v>
      </c>
      <c r="E54" s="522">
        <f>IF(+I14&lt;F53,I14,D54)</f>
        <v>265987.05285714287</v>
      </c>
      <c r="F54" s="523">
        <f t="shared" si="11"/>
        <v>1213720.8032404231</v>
      </c>
      <c r="G54" s="524">
        <f t="shared" si="12"/>
        <v>417417.1294162625</v>
      </c>
      <c r="H54" s="491">
        <f t="shared" si="13"/>
        <v>417417.1294162625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1213720.8032404231</v>
      </c>
      <c r="E55" s="522">
        <f>IF(+I14&lt;F54,I14,D55)</f>
        <v>265987.05285714287</v>
      </c>
      <c r="F55" s="523">
        <f t="shared" si="11"/>
        <v>947733.75038328022</v>
      </c>
      <c r="G55" s="524">
        <f t="shared" si="12"/>
        <v>387508.4554751516</v>
      </c>
      <c r="H55" s="491">
        <f t="shared" si="13"/>
        <v>387508.4554751516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947733.75038328022</v>
      </c>
      <c r="E56" s="522">
        <f>IF(+I14&lt;F55,I14,D56)</f>
        <v>265987.05285714287</v>
      </c>
      <c r="F56" s="523">
        <f t="shared" si="11"/>
        <v>681746.69752613734</v>
      </c>
      <c r="G56" s="524">
        <f t="shared" si="12"/>
        <v>357599.78153404064</v>
      </c>
      <c r="H56" s="491">
        <f t="shared" si="13"/>
        <v>357599.78153404064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681746.69752613734</v>
      </c>
      <c r="E57" s="522">
        <f>IF(+I14&lt;F56,I14,D57)</f>
        <v>265987.05285714287</v>
      </c>
      <c r="F57" s="523">
        <f t="shared" si="11"/>
        <v>415759.64466899447</v>
      </c>
      <c r="G57" s="524">
        <f t="shared" si="12"/>
        <v>327691.10759292968</v>
      </c>
      <c r="H57" s="491">
        <f t="shared" si="13"/>
        <v>327691.10759292968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415759.64466899447</v>
      </c>
      <c r="E58" s="522">
        <f>IF(+I14&lt;F57,I14,D58)</f>
        <v>265987.05285714287</v>
      </c>
      <c r="F58" s="523">
        <f t="shared" si="11"/>
        <v>149772.5918118516</v>
      </c>
      <c r="G58" s="524">
        <f t="shared" si="12"/>
        <v>297782.43365181872</v>
      </c>
      <c r="H58" s="491">
        <f t="shared" si="13"/>
        <v>297782.43365181872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149772.5918118516</v>
      </c>
      <c r="E59" s="522">
        <f>IF(+I14&lt;F58,I14,D59)</f>
        <v>149772.5918118516</v>
      </c>
      <c r="F59" s="523">
        <f t="shared" si="11"/>
        <v>0</v>
      </c>
      <c r="G59" s="524">
        <f t="shared" si="12"/>
        <v>158193.11372391181</v>
      </c>
      <c r="H59" s="491">
        <f t="shared" si="13"/>
        <v>158193.11372391181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2"/>
        <v>0</v>
      </c>
      <c r="H60" s="491">
        <f t="shared" si="13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11171456.219999995</v>
      </c>
      <c r="F73" s="375"/>
      <c r="G73" s="375">
        <f>SUM(G17:G72)</f>
        <v>37557517.621286854</v>
      </c>
      <c r="H73" s="375">
        <f>SUM(H17:H72)</f>
        <v>37557517.621286854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1511354.4294618871</v>
      </c>
      <c r="N87" s="546">
        <f>IF(J92&lt;D11,0,VLOOKUP(J92,C17:O72,11))</f>
        <v>1511354.4294618871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1465975.9809154486</v>
      </c>
      <c r="N88" s="550">
        <f>IF(J92&lt;D11,0,VLOOKUP(J92,C99:P154,7))</f>
        <v>1465975.9809154486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-45378.448546438478</v>
      </c>
      <c r="N89" s="555">
        <f>+N88-N87</f>
        <v>-45378.448546438478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11171456.220000001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253896.7322727273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4">+I99-H99</f>
        <v>0</v>
      </c>
      <c r="K99" s="514"/>
      <c r="L99" s="512">
        <f>+H99</f>
        <v>736637.67271858163</v>
      </c>
      <c r="M99" s="513">
        <f t="shared" ref="M99:M100" si="15">IF(L99&lt;&gt;0,+H99-L99,0)</f>
        <v>0</v>
      </c>
      <c r="N99" s="512">
        <f>+I99</f>
        <v>736637.67271858163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4"/>
        <v>0</v>
      </c>
      <c r="K100" s="514"/>
      <c r="L100" s="655">
        <f>+H100</f>
        <v>1425091.7751290696</v>
      </c>
      <c r="M100" s="514">
        <f t="shared" si="15"/>
        <v>0</v>
      </c>
      <c r="N100" s="655">
        <f>+I100</f>
        <v>1425091.7751290696</v>
      </c>
      <c r="O100" s="514">
        <f t="shared" si="16"/>
        <v>0</v>
      </c>
      <c r="P100" s="514">
        <f t="shared" si="17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4"/>
        <v>0</v>
      </c>
      <c r="K101" s="514"/>
      <c r="L101" s="655">
        <f>+H101</f>
        <v>1408802.5719974055</v>
      </c>
      <c r="M101" s="514">
        <f t="shared" ref="M101" si="19">IF(L101&lt;&gt;0,+H101-L101,0)</f>
        <v>0</v>
      </c>
      <c r="N101" s="655">
        <f>+I101</f>
        <v>1408802.5719974055</v>
      </c>
      <c r="O101" s="514">
        <f t="shared" si="16"/>
        <v>0</v>
      </c>
      <c r="P101" s="514">
        <f t="shared" si="17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629">
        <v>10490552.163944257</v>
      </c>
      <c r="E102" s="630">
        <v>272474.53658536583</v>
      </c>
      <c r="F102" s="631">
        <v>10218077.627358891</v>
      </c>
      <c r="G102" s="631">
        <v>10354314.895651575</v>
      </c>
      <c r="H102" s="633">
        <v>1447836.5815752498</v>
      </c>
      <c r="I102" s="634">
        <v>1447836.5815752498</v>
      </c>
      <c r="J102" s="514">
        <f t="shared" si="14"/>
        <v>0</v>
      </c>
      <c r="K102" s="514"/>
      <c r="L102" s="655">
        <f>+H102</f>
        <v>1447836.5815752498</v>
      </c>
      <c r="M102" s="514">
        <f t="shared" ref="M102" si="20">IF(L102&lt;&gt;0,+H102-L102,0)</f>
        <v>0</v>
      </c>
      <c r="N102" s="655">
        <f>+I102</f>
        <v>1447836.5815752498</v>
      </c>
      <c r="O102" s="514">
        <f t="shared" si="16"/>
        <v>0</v>
      </c>
      <c r="P102" s="514">
        <f t="shared" si="17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629">
        <v>10218077.627358891</v>
      </c>
      <c r="E103" s="630">
        <v>265987.04761904763</v>
      </c>
      <c r="F103" s="631">
        <v>9952090.5797398426</v>
      </c>
      <c r="G103" s="631">
        <v>10085084.103549367</v>
      </c>
      <c r="H103" s="633">
        <v>1450559.273323264</v>
      </c>
      <c r="I103" s="634">
        <v>1450559.273323264</v>
      </c>
      <c r="J103" s="514">
        <f t="shared" si="14"/>
        <v>0</v>
      </c>
      <c r="K103" s="514"/>
      <c r="L103" s="655">
        <f>+H103</f>
        <v>1450559.273323264</v>
      </c>
      <c r="M103" s="514">
        <f t="shared" ref="M103" si="21">IF(L103&lt;&gt;0,+H103-L103,0)</f>
        <v>0</v>
      </c>
      <c r="N103" s="655">
        <f>+I103</f>
        <v>1450559.273323264</v>
      </c>
      <c r="O103" s="514">
        <f t="shared" ref="O103" si="22">IF(N103&lt;&gt;0,+I103-N103,0)</f>
        <v>0</v>
      </c>
      <c r="P103" s="514">
        <f t="shared" ref="P103" si="23">+O103-M103</f>
        <v>0</v>
      </c>
    </row>
    <row r="104" spans="1:16" ht="12.5">
      <c r="B104" s="195" t="str">
        <f t="shared" si="18"/>
        <v>IU</v>
      </c>
      <c r="C104" s="507">
        <f>IF(D93="","-",+C103+1)</f>
        <v>2023</v>
      </c>
      <c r="D104" s="374">
        <f>IF(F103+SUM(E$99:E103)=D$92,F103,D$92-SUM(E$99:E103))</f>
        <v>9952090.799739847</v>
      </c>
      <c r="E104" s="522">
        <f>IF(+J96&lt;F103,J96,D104)</f>
        <v>253896.7322727273</v>
      </c>
      <c r="F104" s="523">
        <f t="shared" ref="F104:F154" si="24">+D104-E104</f>
        <v>9698194.0674671195</v>
      </c>
      <c r="G104" s="523">
        <f t="shared" ref="G104:G154" si="25">+(F104+D104)/2</f>
        <v>9825142.4336034842</v>
      </c>
      <c r="H104" s="526">
        <f t="shared" ref="H104:H154" si="26">+J$94*G104+E104</f>
        <v>1465975.9809154486</v>
      </c>
      <c r="I104" s="577">
        <f t="shared" ref="I104:I154" si="27">+J$95*G104+E104</f>
        <v>1465975.9809154486</v>
      </c>
      <c r="J104" s="514">
        <f t="shared" si="14"/>
        <v>0</v>
      </c>
      <c r="K104" s="514"/>
      <c r="L104" s="525"/>
      <c r="M104" s="514">
        <f t="shared" ref="M104:M130" si="28">IF(L104&lt;&gt;0,+H104-L104,0)</f>
        <v>0</v>
      </c>
      <c r="N104" s="525"/>
      <c r="O104" s="514">
        <f t="shared" si="16"/>
        <v>0</v>
      </c>
      <c r="P104" s="514">
        <f t="shared" si="17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9698194.0674671195</v>
      </c>
      <c r="E105" s="522">
        <f>IF(+J96&lt;F104,J96,D105)</f>
        <v>253896.7322727273</v>
      </c>
      <c r="F105" s="523">
        <f t="shared" si="24"/>
        <v>9444297.3351943921</v>
      </c>
      <c r="G105" s="523">
        <f t="shared" si="25"/>
        <v>9571245.7013307549</v>
      </c>
      <c r="H105" s="526">
        <f t="shared" si="26"/>
        <v>1434653.9962657965</v>
      </c>
      <c r="I105" s="577">
        <f t="shared" si="27"/>
        <v>1434653.9962657965</v>
      </c>
      <c r="J105" s="514">
        <f t="shared" si="14"/>
        <v>0</v>
      </c>
      <c r="K105" s="514"/>
      <c r="L105" s="525"/>
      <c r="M105" s="514">
        <f t="shared" si="28"/>
        <v>0</v>
      </c>
      <c r="N105" s="525"/>
      <c r="O105" s="514">
        <f t="shared" si="16"/>
        <v>0</v>
      </c>
      <c r="P105" s="514">
        <f t="shared" si="17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9444297.3351943921</v>
      </c>
      <c r="E106" s="522">
        <f>IF(+J96&lt;F105,J96,D106)</f>
        <v>253896.7322727273</v>
      </c>
      <c r="F106" s="523">
        <f t="shared" si="24"/>
        <v>9190400.6029216647</v>
      </c>
      <c r="G106" s="523">
        <f t="shared" si="25"/>
        <v>9317348.9690580294</v>
      </c>
      <c r="H106" s="526">
        <f t="shared" si="26"/>
        <v>1403332.0116161453</v>
      </c>
      <c r="I106" s="577">
        <f t="shared" si="27"/>
        <v>1403332.0116161453</v>
      </c>
      <c r="J106" s="514">
        <f t="shared" si="14"/>
        <v>0</v>
      </c>
      <c r="K106" s="514"/>
      <c r="L106" s="525"/>
      <c r="M106" s="514">
        <f t="shared" si="28"/>
        <v>0</v>
      </c>
      <c r="N106" s="525"/>
      <c r="O106" s="514">
        <f t="shared" si="16"/>
        <v>0</v>
      </c>
      <c r="P106" s="514">
        <f t="shared" si="17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9190400.6029216647</v>
      </c>
      <c r="E107" s="522">
        <f>IF(+J96&lt;F106,J96,D107)</f>
        <v>253896.7322727273</v>
      </c>
      <c r="F107" s="523">
        <f t="shared" si="24"/>
        <v>8936503.8706489373</v>
      </c>
      <c r="G107" s="523">
        <f t="shared" si="25"/>
        <v>9063452.2367853001</v>
      </c>
      <c r="H107" s="526">
        <f t="shared" si="26"/>
        <v>1372010.0269664931</v>
      </c>
      <c r="I107" s="577">
        <f t="shared" si="27"/>
        <v>1372010.0269664931</v>
      </c>
      <c r="J107" s="514">
        <f t="shared" si="14"/>
        <v>0</v>
      </c>
      <c r="K107" s="514"/>
      <c r="L107" s="525"/>
      <c r="M107" s="514">
        <f t="shared" si="28"/>
        <v>0</v>
      </c>
      <c r="N107" s="525"/>
      <c r="O107" s="514">
        <f t="shared" si="16"/>
        <v>0</v>
      </c>
      <c r="P107" s="514">
        <f t="shared" si="17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8936503.8706489373</v>
      </c>
      <c r="E108" s="522">
        <f>IF(+J96&lt;F107,J96,D108)</f>
        <v>253896.7322727273</v>
      </c>
      <c r="F108" s="523">
        <f t="shared" si="24"/>
        <v>8682607.1383762099</v>
      </c>
      <c r="G108" s="523">
        <f t="shared" si="25"/>
        <v>8809555.5045125745</v>
      </c>
      <c r="H108" s="526">
        <f t="shared" si="26"/>
        <v>1340688.0423168419</v>
      </c>
      <c r="I108" s="577">
        <f t="shared" si="27"/>
        <v>1340688.0423168419</v>
      </c>
      <c r="J108" s="514">
        <f t="shared" si="14"/>
        <v>0</v>
      </c>
      <c r="K108" s="514"/>
      <c r="L108" s="525"/>
      <c r="M108" s="514">
        <f t="shared" si="28"/>
        <v>0</v>
      </c>
      <c r="N108" s="525"/>
      <c r="O108" s="514">
        <f t="shared" si="16"/>
        <v>0</v>
      </c>
      <c r="P108" s="514">
        <f t="shared" si="17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8682607.1383762099</v>
      </c>
      <c r="E109" s="522">
        <f>IF(+J96&lt;F108,J96,D109)</f>
        <v>253896.7322727273</v>
      </c>
      <c r="F109" s="523">
        <f t="shared" si="24"/>
        <v>8428710.4061034825</v>
      </c>
      <c r="G109" s="523">
        <f t="shared" si="25"/>
        <v>8555658.7722398452</v>
      </c>
      <c r="H109" s="526">
        <f t="shared" si="26"/>
        <v>1309366.0576671897</v>
      </c>
      <c r="I109" s="577">
        <f t="shared" si="27"/>
        <v>1309366.0576671897</v>
      </c>
      <c r="J109" s="514">
        <f t="shared" si="14"/>
        <v>0</v>
      </c>
      <c r="K109" s="514"/>
      <c r="L109" s="525"/>
      <c r="M109" s="514">
        <f t="shared" si="28"/>
        <v>0</v>
      </c>
      <c r="N109" s="525"/>
      <c r="O109" s="514">
        <f t="shared" si="16"/>
        <v>0</v>
      </c>
      <c r="P109" s="514">
        <f t="shared" si="17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8428710.4061034825</v>
      </c>
      <c r="E110" s="522">
        <f>IF(+J96&lt;F109,J96,D110)</f>
        <v>253896.7322727273</v>
      </c>
      <c r="F110" s="523">
        <f t="shared" si="24"/>
        <v>8174813.6738307551</v>
      </c>
      <c r="G110" s="523">
        <f t="shared" si="25"/>
        <v>8301762.0399671188</v>
      </c>
      <c r="H110" s="526">
        <f t="shared" si="26"/>
        <v>1278044.0730175383</v>
      </c>
      <c r="I110" s="577">
        <f t="shared" si="27"/>
        <v>1278044.0730175383</v>
      </c>
      <c r="J110" s="514">
        <f t="shared" si="14"/>
        <v>0</v>
      </c>
      <c r="K110" s="514"/>
      <c r="L110" s="525"/>
      <c r="M110" s="514">
        <f t="shared" si="28"/>
        <v>0</v>
      </c>
      <c r="N110" s="525"/>
      <c r="O110" s="514">
        <f t="shared" si="16"/>
        <v>0</v>
      </c>
      <c r="P110" s="514">
        <f t="shared" si="17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8174813.6738307551</v>
      </c>
      <c r="E111" s="522">
        <f>IF(+J96&lt;F110,J96,D111)</f>
        <v>253896.7322727273</v>
      </c>
      <c r="F111" s="523">
        <f t="shared" si="24"/>
        <v>7920916.9415580276</v>
      </c>
      <c r="G111" s="523">
        <f t="shared" si="25"/>
        <v>8047865.3076943913</v>
      </c>
      <c r="H111" s="526">
        <f t="shared" si="26"/>
        <v>1246722.0883678866</v>
      </c>
      <c r="I111" s="577">
        <f t="shared" si="27"/>
        <v>1246722.0883678866</v>
      </c>
      <c r="J111" s="514">
        <f t="shared" si="14"/>
        <v>0</v>
      </c>
      <c r="K111" s="514"/>
      <c r="L111" s="525"/>
      <c r="M111" s="514">
        <f t="shared" si="28"/>
        <v>0</v>
      </c>
      <c r="N111" s="525"/>
      <c r="O111" s="514">
        <f t="shared" si="16"/>
        <v>0</v>
      </c>
      <c r="P111" s="514">
        <f t="shared" si="17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7920916.9415580276</v>
      </c>
      <c r="E112" s="522">
        <f>IF(+J96&lt;F111,J96,D112)</f>
        <v>253896.7322727273</v>
      </c>
      <c r="F112" s="523">
        <f t="shared" si="24"/>
        <v>7667020.2092853002</v>
      </c>
      <c r="G112" s="523">
        <f t="shared" si="25"/>
        <v>7793968.5754216639</v>
      </c>
      <c r="H112" s="526">
        <f t="shared" si="26"/>
        <v>1215400.1037182352</v>
      </c>
      <c r="I112" s="577">
        <f t="shared" si="27"/>
        <v>1215400.1037182352</v>
      </c>
      <c r="J112" s="514">
        <f t="shared" si="14"/>
        <v>0</v>
      </c>
      <c r="K112" s="514"/>
      <c r="L112" s="525"/>
      <c r="M112" s="514">
        <f t="shared" si="28"/>
        <v>0</v>
      </c>
      <c r="N112" s="525"/>
      <c r="O112" s="514">
        <f t="shared" si="16"/>
        <v>0</v>
      </c>
      <c r="P112" s="514">
        <f t="shared" si="17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7667020.2092853002</v>
      </c>
      <c r="E113" s="522">
        <f>IF(+J96&lt;F112,J96,D113)</f>
        <v>253896.7322727273</v>
      </c>
      <c r="F113" s="523">
        <f t="shared" si="24"/>
        <v>7413123.4770125728</v>
      </c>
      <c r="G113" s="523">
        <f t="shared" si="25"/>
        <v>7540071.8431489365</v>
      </c>
      <c r="H113" s="526">
        <f t="shared" si="26"/>
        <v>1184078.1190685835</v>
      </c>
      <c r="I113" s="577">
        <f t="shared" si="27"/>
        <v>1184078.1190685835</v>
      </c>
      <c r="J113" s="514">
        <f t="shared" si="14"/>
        <v>0</v>
      </c>
      <c r="K113" s="514"/>
      <c r="L113" s="525"/>
      <c r="M113" s="514">
        <f t="shared" si="28"/>
        <v>0</v>
      </c>
      <c r="N113" s="525"/>
      <c r="O113" s="514">
        <f t="shared" si="16"/>
        <v>0</v>
      </c>
      <c r="P113" s="514">
        <f t="shared" si="17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7413123.4770125728</v>
      </c>
      <c r="E114" s="522">
        <f>IF(+J96&lt;F113,J96,D114)</f>
        <v>253896.7322727273</v>
      </c>
      <c r="F114" s="523">
        <f t="shared" si="24"/>
        <v>7159226.7447398454</v>
      </c>
      <c r="G114" s="523">
        <f t="shared" si="25"/>
        <v>7286175.1108762091</v>
      </c>
      <c r="H114" s="526">
        <f t="shared" si="26"/>
        <v>1152756.1344189318</v>
      </c>
      <c r="I114" s="577">
        <f t="shared" si="27"/>
        <v>1152756.1344189318</v>
      </c>
      <c r="J114" s="514">
        <f t="shared" si="14"/>
        <v>0</v>
      </c>
      <c r="K114" s="514"/>
      <c r="L114" s="525"/>
      <c r="M114" s="514">
        <f t="shared" si="28"/>
        <v>0</v>
      </c>
      <c r="N114" s="525"/>
      <c r="O114" s="514">
        <f t="shared" si="16"/>
        <v>0</v>
      </c>
      <c r="P114" s="514">
        <f t="shared" si="17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7159226.7447398454</v>
      </c>
      <c r="E115" s="522">
        <f>IF(+J96&lt;F114,J96,D115)</f>
        <v>253896.7322727273</v>
      </c>
      <c r="F115" s="523">
        <f t="shared" si="24"/>
        <v>6905330.012467118</v>
      </c>
      <c r="G115" s="523">
        <f t="shared" si="25"/>
        <v>7032278.3786034817</v>
      </c>
      <c r="H115" s="526">
        <f t="shared" si="26"/>
        <v>1121434.1497692801</v>
      </c>
      <c r="I115" s="577">
        <f t="shared" si="27"/>
        <v>1121434.1497692801</v>
      </c>
      <c r="J115" s="514">
        <f t="shared" si="14"/>
        <v>0</v>
      </c>
      <c r="K115" s="514"/>
      <c r="L115" s="525"/>
      <c r="M115" s="514">
        <f t="shared" si="28"/>
        <v>0</v>
      </c>
      <c r="N115" s="525"/>
      <c r="O115" s="514">
        <f t="shared" si="16"/>
        <v>0</v>
      </c>
      <c r="P115" s="514">
        <f t="shared" si="17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6905330.012467118</v>
      </c>
      <c r="E116" s="522">
        <f>IF(+J96&lt;F115,J96,D116)</f>
        <v>253896.7322727273</v>
      </c>
      <c r="F116" s="523">
        <f t="shared" si="24"/>
        <v>6651433.2801943906</v>
      </c>
      <c r="G116" s="523">
        <f t="shared" si="25"/>
        <v>6778381.6463307543</v>
      </c>
      <c r="H116" s="526">
        <f t="shared" si="26"/>
        <v>1090112.1651196284</v>
      </c>
      <c r="I116" s="577">
        <f t="shared" si="27"/>
        <v>1090112.1651196284</v>
      </c>
      <c r="J116" s="514">
        <f t="shared" si="14"/>
        <v>0</v>
      </c>
      <c r="K116" s="514"/>
      <c r="L116" s="525"/>
      <c r="M116" s="514">
        <f t="shared" si="28"/>
        <v>0</v>
      </c>
      <c r="N116" s="525"/>
      <c r="O116" s="514">
        <f t="shared" si="16"/>
        <v>0</v>
      </c>
      <c r="P116" s="514">
        <f t="shared" si="17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6651433.2801943906</v>
      </c>
      <c r="E117" s="522">
        <f>IF(+J96&lt;F116,J96,D117)</f>
        <v>253896.7322727273</v>
      </c>
      <c r="F117" s="523">
        <f t="shared" si="24"/>
        <v>6397536.5479216632</v>
      </c>
      <c r="G117" s="523">
        <f t="shared" si="25"/>
        <v>6524484.9140580269</v>
      </c>
      <c r="H117" s="526">
        <f t="shared" si="26"/>
        <v>1058790.1804699767</v>
      </c>
      <c r="I117" s="577">
        <f t="shared" si="27"/>
        <v>1058790.1804699767</v>
      </c>
      <c r="J117" s="514">
        <f t="shared" si="14"/>
        <v>0</v>
      </c>
      <c r="K117" s="514"/>
      <c r="L117" s="525"/>
      <c r="M117" s="514">
        <f t="shared" si="28"/>
        <v>0</v>
      </c>
      <c r="N117" s="525"/>
      <c r="O117" s="514">
        <f t="shared" si="16"/>
        <v>0</v>
      </c>
      <c r="P117" s="514">
        <f t="shared" si="17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6397536.5479216632</v>
      </c>
      <c r="E118" s="522">
        <f>IF(+J96&lt;F117,J96,D118)</f>
        <v>253896.7322727273</v>
      </c>
      <c r="F118" s="523">
        <f t="shared" si="24"/>
        <v>6143639.8156489357</v>
      </c>
      <c r="G118" s="523">
        <f t="shared" si="25"/>
        <v>6270588.1817852994</v>
      </c>
      <c r="H118" s="526">
        <f t="shared" si="26"/>
        <v>1027468.1958203249</v>
      </c>
      <c r="I118" s="577">
        <f t="shared" si="27"/>
        <v>1027468.1958203249</v>
      </c>
      <c r="J118" s="514">
        <f t="shared" si="14"/>
        <v>0</v>
      </c>
      <c r="K118" s="514"/>
      <c r="L118" s="525"/>
      <c r="M118" s="514">
        <f t="shared" si="28"/>
        <v>0</v>
      </c>
      <c r="N118" s="525"/>
      <c r="O118" s="514">
        <f t="shared" si="16"/>
        <v>0</v>
      </c>
      <c r="P118" s="514">
        <f t="shared" si="17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6143639.8156489357</v>
      </c>
      <c r="E119" s="522">
        <f>IF(+J96&lt;F118,J96,D119)</f>
        <v>253896.7322727273</v>
      </c>
      <c r="F119" s="523">
        <f t="shared" si="24"/>
        <v>5889743.0833762083</v>
      </c>
      <c r="G119" s="523">
        <f t="shared" si="25"/>
        <v>6016691.449512572</v>
      </c>
      <c r="H119" s="526">
        <f t="shared" si="26"/>
        <v>996146.21117067325</v>
      </c>
      <c r="I119" s="577">
        <f t="shared" si="27"/>
        <v>996146.21117067325</v>
      </c>
      <c r="J119" s="514">
        <f t="shared" si="14"/>
        <v>0</v>
      </c>
      <c r="K119" s="514"/>
      <c r="L119" s="525"/>
      <c r="M119" s="514">
        <f t="shared" si="28"/>
        <v>0</v>
      </c>
      <c r="N119" s="525"/>
      <c r="O119" s="514">
        <f t="shared" si="16"/>
        <v>0</v>
      </c>
      <c r="P119" s="514">
        <f t="shared" si="17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5889743.0833762083</v>
      </c>
      <c r="E120" s="522">
        <f>IF(+J96&lt;F119,J96,D120)</f>
        <v>253896.7322727273</v>
      </c>
      <c r="F120" s="523">
        <f t="shared" si="24"/>
        <v>5635846.3511034809</v>
      </c>
      <c r="G120" s="523">
        <f t="shared" si="25"/>
        <v>5762794.7172398446</v>
      </c>
      <c r="H120" s="526">
        <f t="shared" si="26"/>
        <v>964824.22652102169</v>
      </c>
      <c r="I120" s="577">
        <f t="shared" si="27"/>
        <v>964824.22652102169</v>
      </c>
      <c r="J120" s="514">
        <f t="shared" si="14"/>
        <v>0</v>
      </c>
      <c r="K120" s="514"/>
      <c r="L120" s="525"/>
      <c r="M120" s="514">
        <f t="shared" si="28"/>
        <v>0</v>
      </c>
      <c r="N120" s="525"/>
      <c r="O120" s="514">
        <f t="shared" si="16"/>
        <v>0</v>
      </c>
      <c r="P120" s="514">
        <f t="shared" si="17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5635846.3511034809</v>
      </c>
      <c r="E121" s="522">
        <f>IF(+J96&lt;F120,J96,D121)</f>
        <v>253896.7322727273</v>
      </c>
      <c r="F121" s="523">
        <f t="shared" si="24"/>
        <v>5381949.6188307535</v>
      </c>
      <c r="G121" s="523">
        <f t="shared" si="25"/>
        <v>5508897.9849671172</v>
      </c>
      <c r="H121" s="526">
        <f t="shared" si="26"/>
        <v>933502.24187137</v>
      </c>
      <c r="I121" s="577">
        <f t="shared" si="27"/>
        <v>933502.24187137</v>
      </c>
      <c r="J121" s="514">
        <f t="shared" si="14"/>
        <v>0</v>
      </c>
      <c r="K121" s="514"/>
      <c r="L121" s="525"/>
      <c r="M121" s="514">
        <f t="shared" si="28"/>
        <v>0</v>
      </c>
      <c r="N121" s="525"/>
      <c r="O121" s="514">
        <f t="shared" si="16"/>
        <v>0</v>
      </c>
      <c r="P121" s="514">
        <f t="shared" si="17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5381949.6188307535</v>
      </c>
      <c r="E122" s="522">
        <f>IF(+J96&lt;F121,J96,D122)</f>
        <v>253896.7322727273</v>
      </c>
      <c r="F122" s="523">
        <f t="shared" si="24"/>
        <v>5128052.8865580261</v>
      </c>
      <c r="G122" s="523">
        <f t="shared" si="25"/>
        <v>5255001.2526943898</v>
      </c>
      <c r="H122" s="526">
        <f t="shared" si="26"/>
        <v>902180.25722171832</v>
      </c>
      <c r="I122" s="577">
        <f t="shared" si="27"/>
        <v>902180.25722171832</v>
      </c>
      <c r="J122" s="514">
        <f t="shared" si="14"/>
        <v>0</v>
      </c>
      <c r="K122" s="514"/>
      <c r="L122" s="525"/>
      <c r="M122" s="514">
        <f t="shared" si="28"/>
        <v>0</v>
      </c>
      <c r="N122" s="525"/>
      <c r="O122" s="514">
        <f t="shared" si="16"/>
        <v>0</v>
      </c>
      <c r="P122" s="514">
        <f t="shared" si="17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5128052.8865580261</v>
      </c>
      <c r="E123" s="522">
        <f>IF(+J96&lt;F122,J96,D123)</f>
        <v>253896.7322727273</v>
      </c>
      <c r="F123" s="523">
        <f t="shared" si="24"/>
        <v>4874156.1542852987</v>
      </c>
      <c r="G123" s="523">
        <f t="shared" si="25"/>
        <v>5001104.5204216624</v>
      </c>
      <c r="H123" s="526">
        <f t="shared" si="26"/>
        <v>870858.27257206663</v>
      </c>
      <c r="I123" s="577">
        <f t="shared" si="27"/>
        <v>870858.27257206663</v>
      </c>
      <c r="J123" s="514">
        <f t="shared" si="14"/>
        <v>0</v>
      </c>
      <c r="K123" s="514"/>
      <c r="L123" s="525"/>
      <c r="M123" s="514">
        <f t="shared" si="28"/>
        <v>0</v>
      </c>
      <c r="N123" s="525"/>
      <c r="O123" s="514">
        <f t="shared" si="16"/>
        <v>0</v>
      </c>
      <c r="P123" s="514">
        <f t="shared" si="17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4874156.1542852987</v>
      </c>
      <c r="E124" s="522">
        <f>IF(+J96&lt;F123,J96,D124)</f>
        <v>253896.7322727273</v>
      </c>
      <c r="F124" s="523">
        <f t="shared" si="24"/>
        <v>4620259.4220125712</v>
      </c>
      <c r="G124" s="523">
        <f t="shared" si="25"/>
        <v>4747207.788148935</v>
      </c>
      <c r="H124" s="526">
        <f t="shared" si="26"/>
        <v>839536.28792241495</v>
      </c>
      <c r="I124" s="577">
        <f t="shared" si="27"/>
        <v>839536.28792241495</v>
      </c>
      <c r="J124" s="514">
        <f t="shared" si="14"/>
        <v>0</v>
      </c>
      <c r="K124" s="514"/>
      <c r="L124" s="525"/>
      <c r="M124" s="514">
        <f t="shared" si="28"/>
        <v>0</v>
      </c>
      <c r="N124" s="525"/>
      <c r="O124" s="514">
        <f t="shared" si="16"/>
        <v>0</v>
      </c>
      <c r="P124" s="514">
        <f t="shared" si="17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4620259.4220125712</v>
      </c>
      <c r="E125" s="522">
        <f>IF(+J96&lt;F124,J96,D125)</f>
        <v>253896.7322727273</v>
      </c>
      <c r="F125" s="523">
        <f t="shared" si="24"/>
        <v>4366362.6897398438</v>
      </c>
      <c r="G125" s="523">
        <f t="shared" si="25"/>
        <v>4493311.0558762075</v>
      </c>
      <c r="H125" s="526">
        <f t="shared" si="26"/>
        <v>808214.30327276327</v>
      </c>
      <c r="I125" s="577">
        <f t="shared" si="27"/>
        <v>808214.30327276327</v>
      </c>
      <c r="J125" s="514">
        <f t="shared" si="14"/>
        <v>0</v>
      </c>
      <c r="K125" s="514"/>
      <c r="L125" s="525"/>
      <c r="M125" s="514">
        <f t="shared" si="28"/>
        <v>0</v>
      </c>
      <c r="N125" s="525"/>
      <c r="O125" s="514">
        <f t="shared" si="16"/>
        <v>0</v>
      </c>
      <c r="P125" s="514">
        <f t="shared" si="17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4366362.6897398438</v>
      </c>
      <c r="E126" s="522">
        <f>IF(+J96&lt;F125,J96,D126)</f>
        <v>253896.7322727273</v>
      </c>
      <c r="F126" s="523">
        <f t="shared" si="24"/>
        <v>4112465.9574671164</v>
      </c>
      <c r="G126" s="523">
        <f t="shared" si="25"/>
        <v>4239414.3236034801</v>
      </c>
      <c r="H126" s="526">
        <f t="shared" si="26"/>
        <v>776892.31862311158</v>
      </c>
      <c r="I126" s="577">
        <f t="shared" si="27"/>
        <v>776892.31862311158</v>
      </c>
      <c r="J126" s="514">
        <f t="shared" si="14"/>
        <v>0</v>
      </c>
      <c r="K126" s="514"/>
      <c r="L126" s="525"/>
      <c r="M126" s="514">
        <f t="shared" si="28"/>
        <v>0</v>
      </c>
      <c r="N126" s="525"/>
      <c r="O126" s="514">
        <f t="shared" si="16"/>
        <v>0</v>
      </c>
      <c r="P126" s="514">
        <f t="shared" si="17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4112465.9574671164</v>
      </c>
      <c r="E127" s="522">
        <f>IF(+J96&lt;F126,J96,D127)</f>
        <v>253896.7322727273</v>
      </c>
      <c r="F127" s="523">
        <f t="shared" si="24"/>
        <v>3858569.225194389</v>
      </c>
      <c r="G127" s="523">
        <f t="shared" si="25"/>
        <v>3985517.5913307527</v>
      </c>
      <c r="H127" s="526">
        <f t="shared" si="26"/>
        <v>745570.3339734599</v>
      </c>
      <c r="I127" s="577">
        <f t="shared" si="27"/>
        <v>745570.3339734599</v>
      </c>
      <c r="J127" s="514">
        <f t="shared" si="14"/>
        <v>0</v>
      </c>
      <c r="K127" s="514"/>
      <c r="L127" s="525"/>
      <c r="M127" s="514">
        <f t="shared" si="28"/>
        <v>0</v>
      </c>
      <c r="N127" s="525"/>
      <c r="O127" s="514">
        <f t="shared" si="16"/>
        <v>0</v>
      </c>
      <c r="P127" s="514">
        <f t="shared" si="17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3858569.225194389</v>
      </c>
      <c r="E128" s="522">
        <f>IF(+J96&lt;F127,J96,D128)</f>
        <v>253896.7322727273</v>
      </c>
      <c r="F128" s="523">
        <f t="shared" si="24"/>
        <v>3604672.4929216616</v>
      </c>
      <c r="G128" s="523">
        <f t="shared" si="25"/>
        <v>3731620.8590580253</v>
      </c>
      <c r="H128" s="526">
        <f t="shared" si="26"/>
        <v>714248.34932380822</v>
      </c>
      <c r="I128" s="577">
        <f t="shared" si="27"/>
        <v>714248.34932380822</v>
      </c>
      <c r="J128" s="514">
        <f t="shared" si="14"/>
        <v>0</v>
      </c>
      <c r="K128" s="514"/>
      <c r="L128" s="525"/>
      <c r="M128" s="514">
        <f t="shared" si="28"/>
        <v>0</v>
      </c>
      <c r="N128" s="525"/>
      <c r="O128" s="514">
        <f t="shared" si="16"/>
        <v>0</v>
      </c>
      <c r="P128" s="514">
        <f t="shared" si="17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3604672.4929216616</v>
      </c>
      <c r="E129" s="522">
        <f>IF(+J96&lt;F128,J96,D129)</f>
        <v>253896.7322727273</v>
      </c>
      <c r="F129" s="523">
        <f t="shared" si="24"/>
        <v>3350775.7606489342</v>
      </c>
      <c r="G129" s="523">
        <f t="shared" si="25"/>
        <v>3477724.1267852979</v>
      </c>
      <c r="H129" s="526">
        <f t="shared" si="26"/>
        <v>682926.36467415653</v>
      </c>
      <c r="I129" s="577">
        <f t="shared" si="27"/>
        <v>682926.36467415653</v>
      </c>
      <c r="J129" s="514">
        <f t="shared" si="14"/>
        <v>0</v>
      </c>
      <c r="K129" s="514"/>
      <c r="L129" s="525"/>
      <c r="M129" s="514">
        <f t="shared" si="28"/>
        <v>0</v>
      </c>
      <c r="N129" s="525"/>
      <c r="O129" s="514">
        <f t="shared" si="16"/>
        <v>0</v>
      </c>
      <c r="P129" s="514">
        <f t="shared" si="17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3350775.7606489342</v>
      </c>
      <c r="E130" s="522">
        <f>IF(+J96&lt;F129,J96,D130)</f>
        <v>253896.7322727273</v>
      </c>
      <c r="F130" s="523">
        <f t="shared" si="24"/>
        <v>3096879.0283762068</v>
      </c>
      <c r="G130" s="523">
        <f t="shared" si="25"/>
        <v>3223827.3945125705</v>
      </c>
      <c r="H130" s="526">
        <f t="shared" si="26"/>
        <v>651604.38002450496</v>
      </c>
      <c r="I130" s="577">
        <f t="shared" si="27"/>
        <v>651604.38002450496</v>
      </c>
      <c r="J130" s="514">
        <f t="shared" si="14"/>
        <v>0</v>
      </c>
      <c r="K130" s="514"/>
      <c r="L130" s="525"/>
      <c r="M130" s="514">
        <f t="shared" si="28"/>
        <v>0</v>
      </c>
      <c r="N130" s="525"/>
      <c r="O130" s="514">
        <f t="shared" si="16"/>
        <v>0</v>
      </c>
      <c r="P130" s="514">
        <f t="shared" si="17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3096879.0283762068</v>
      </c>
      <c r="E131" s="522">
        <f>IF(+J96&lt;F130,J96,D131)</f>
        <v>253896.7322727273</v>
      </c>
      <c r="F131" s="523">
        <f t="shared" si="24"/>
        <v>2842982.2961034793</v>
      </c>
      <c r="G131" s="523">
        <f t="shared" si="25"/>
        <v>2969930.662239843</v>
      </c>
      <c r="H131" s="526">
        <f t="shared" si="26"/>
        <v>620282.39537485328</v>
      </c>
      <c r="I131" s="577">
        <f t="shared" si="27"/>
        <v>620282.39537485328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2842982.2961034793</v>
      </c>
      <c r="E132" s="522">
        <f>IF(+J96&lt;F131,J96,D132)</f>
        <v>253896.7322727273</v>
      </c>
      <c r="F132" s="523">
        <f t="shared" si="24"/>
        <v>2589085.5638307519</v>
      </c>
      <c r="G132" s="523">
        <f t="shared" si="25"/>
        <v>2716033.9299671156</v>
      </c>
      <c r="H132" s="526">
        <f t="shared" si="26"/>
        <v>588960.4107252016</v>
      </c>
      <c r="I132" s="577">
        <f t="shared" si="27"/>
        <v>588960.4107252016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2589085.5638307519</v>
      </c>
      <c r="E133" s="522">
        <f>IF(+J96&lt;F132,J96,D133)</f>
        <v>253896.7322727273</v>
      </c>
      <c r="F133" s="523">
        <f t="shared" si="24"/>
        <v>2335188.8315580245</v>
      </c>
      <c r="G133" s="523">
        <f t="shared" si="25"/>
        <v>2462137.1976943882</v>
      </c>
      <c r="H133" s="526">
        <f t="shared" si="26"/>
        <v>557638.42607554991</v>
      </c>
      <c r="I133" s="577">
        <f t="shared" si="27"/>
        <v>557638.42607554991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2335188.8315580245</v>
      </c>
      <c r="E134" s="522">
        <f>IF(+J96&lt;F133,J96,D134)</f>
        <v>253896.7322727273</v>
      </c>
      <c r="F134" s="523">
        <f t="shared" si="24"/>
        <v>2081292.0992852971</v>
      </c>
      <c r="G134" s="523">
        <f t="shared" si="25"/>
        <v>2208240.4654216608</v>
      </c>
      <c r="H134" s="526">
        <f t="shared" si="26"/>
        <v>526316.44142589835</v>
      </c>
      <c r="I134" s="577">
        <f t="shared" si="27"/>
        <v>526316.44142589835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2081292.0992852971</v>
      </c>
      <c r="E135" s="522">
        <f>IF(+J96&lt;F134,J96,D135)</f>
        <v>253896.7322727273</v>
      </c>
      <c r="F135" s="523">
        <f t="shared" si="24"/>
        <v>1827395.3670125697</v>
      </c>
      <c r="G135" s="523">
        <f t="shared" si="25"/>
        <v>1954343.7331489334</v>
      </c>
      <c r="H135" s="526">
        <f t="shared" si="26"/>
        <v>494994.4567762466</v>
      </c>
      <c r="I135" s="577">
        <f t="shared" si="27"/>
        <v>494994.4567762466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1827395.3670125697</v>
      </c>
      <c r="E136" s="522">
        <f>IF(+J96&lt;F135,J96,D136)</f>
        <v>253896.7322727273</v>
      </c>
      <c r="F136" s="523">
        <f t="shared" si="24"/>
        <v>1573498.6347398423</v>
      </c>
      <c r="G136" s="523">
        <f t="shared" si="25"/>
        <v>1700447.000876206</v>
      </c>
      <c r="H136" s="526">
        <f t="shared" si="26"/>
        <v>463672.47212659492</v>
      </c>
      <c r="I136" s="577">
        <f t="shared" si="27"/>
        <v>463672.47212659492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1573498.6347398423</v>
      </c>
      <c r="E137" s="522">
        <f>IF(+J96&lt;F136,J96,D137)</f>
        <v>253896.7322727273</v>
      </c>
      <c r="F137" s="523">
        <f t="shared" si="24"/>
        <v>1319601.9024671149</v>
      </c>
      <c r="G137" s="523">
        <f t="shared" si="25"/>
        <v>1446550.2686034786</v>
      </c>
      <c r="H137" s="526">
        <f t="shared" si="26"/>
        <v>432350.48747694329</v>
      </c>
      <c r="I137" s="577">
        <f t="shared" si="27"/>
        <v>432350.48747694329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1319601.9024671149</v>
      </c>
      <c r="E138" s="522">
        <f>IF(+J96&lt;F137,J96,D138)</f>
        <v>253896.7322727273</v>
      </c>
      <c r="F138" s="523">
        <f t="shared" si="24"/>
        <v>1065705.1701943874</v>
      </c>
      <c r="G138" s="523">
        <f t="shared" si="25"/>
        <v>1192653.5363307511</v>
      </c>
      <c r="H138" s="526">
        <f t="shared" si="26"/>
        <v>401028.50282729161</v>
      </c>
      <c r="I138" s="577">
        <f t="shared" si="27"/>
        <v>401028.50282729161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1065705.1701943874</v>
      </c>
      <c r="E139" s="522">
        <f>IF(+J96&lt;F138,J96,D139)</f>
        <v>253896.7322727273</v>
      </c>
      <c r="F139" s="523">
        <f t="shared" si="24"/>
        <v>811808.43792166014</v>
      </c>
      <c r="G139" s="523">
        <f t="shared" si="25"/>
        <v>938756.80405802373</v>
      </c>
      <c r="H139" s="526">
        <f t="shared" si="26"/>
        <v>369706.51817763993</v>
      </c>
      <c r="I139" s="577">
        <f t="shared" si="27"/>
        <v>369706.51817763993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811808.43792166014</v>
      </c>
      <c r="E140" s="522">
        <f>IF(+J96&lt;F139,J96,D140)</f>
        <v>253896.7322727273</v>
      </c>
      <c r="F140" s="523">
        <f t="shared" si="24"/>
        <v>557911.70564893284</v>
      </c>
      <c r="G140" s="523">
        <f t="shared" si="25"/>
        <v>684860.07178529655</v>
      </c>
      <c r="H140" s="526">
        <f t="shared" si="26"/>
        <v>338384.53352798824</v>
      </c>
      <c r="I140" s="577">
        <f t="shared" si="27"/>
        <v>338384.53352798824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557911.70564893284</v>
      </c>
      <c r="E141" s="522">
        <f>IF(+J96&lt;F140,J96,D141)</f>
        <v>253896.7322727273</v>
      </c>
      <c r="F141" s="523">
        <f t="shared" si="24"/>
        <v>304014.97337620554</v>
      </c>
      <c r="G141" s="523">
        <f t="shared" si="25"/>
        <v>430963.33951256919</v>
      </c>
      <c r="H141" s="526">
        <f t="shared" si="26"/>
        <v>307062.54887833662</v>
      </c>
      <c r="I141" s="577">
        <f t="shared" si="27"/>
        <v>307062.54887833662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304014.97337620554</v>
      </c>
      <c r="E142" s="522">
        <f>IF(+J96&lt;F141,J96,D142)</f>
        <v>253896.7322727273</v>
      </c>
      <c r="F142" s="523">
        <f t="shared" si="24"/>
        <v>50118.241103478242</v>
      </c>
      <c r="G142" s="523">
        <f t="shared" si="25"/>
        <v>177066.60723984189</v>
      </c>
      <c r="H142" s="526">
        <f t="shared" si="26"/>
        <v>275740.56422868493</v>
      </c>
      <c r="I142" s="577">
        <f t="shared" si="27"/>
        <v>275740.56422868493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50118.241103478242</v>
      </c>
      <c r="E143" s="522">
        <f>IF(+J96&lt;F142,J96,D143)</f>
        <v>50118.241103478242</v>
      </c>
      <c r="F143" s="523">
        <f t="shared" si="24"/>
        <v>0</v>
      </c>
      <c r="G143" s="523">
        <f t="shared" si="25"/>
        <v>25059.120551739121</v>
      </c>
      <c r="H143" s="526">
        <f t="shared" si="26"/>
        <v>53209.66091904416</v>
      </c>
      <c r="I143" s="577">
        <f t="shared" si="27"/>
        <v>53209.66091904416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6"/>
        <v>0</v>
      </c>
      <c r="I144" s="577">
        <f t="shared" si="27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6"/>
        <v>0</v>
      </c>
      <c r="I145" s="577">
        <f t="shared" si="27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6"/>
        <v>0</v>
      </c>
      <c r="I146" s="577">
        <f t="shared" si="27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6"/>
        <v>0</v>
      </c>
      <c r="I147" s="577">
        <f t="shared" si="27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6"/>
        <v>0</v>
      </c>
      <c r="I148" s="577">
        <f t="shared" si="27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6"/>
        <v>0</v>
      </c>
      <c r="I149" s="577">
        <f t="shared" si="27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6"/>
        <v>0</v>
      </c>
      <c r="I154" s="579">
        <f t="shared" si="27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11171456.220000001</v>
      </c>
      <c r="F155" s="375"/>
      <c r="G155" s="375"/>
      <c r="H155" s="375">
        <f>SUM(H99:H154)</f>
        <v>40485610.165973224</v>
      </c>
      <c r="I155" s="375">
        <f>SUM(I99:I154)</f>
        <v>40485610.165973224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topLeftCell="A61" zoomScale="80" zoomScaleNormal="80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1305651.7696958741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1305651.7696958741</v>
      </c>
      <c r="O6" s="269"/>
      <c r="P6" s="269"/>
    </row>
    <row r="7" spans="1:16" ht="13.5" thickBot="1">
      <c r="C7" s="467" t="s">
        <v>48</v>
      </c>
      <c r="D7" s="624" t="s">
        <v>426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9930039.3200000003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236429.50761904762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631">
        <v>8582154.0273170732</v>
      </c>
      <c r="E23" s="630">
        <v>236429.50761904762</v>
      </c>
      <c r="F23" s="631">
        <v>8345724.5196980257</v>
      </c>
      <c r="G23" s="630">
        <v>1305651.7696958741</v>
      </c>
      <c r="H23" s="639">
        <v>1305651.7696958741</v>
      </c>
      <c r="I23" s="511">
        <f t="shared" si="0"/>
        <v>0</v>
      </c>
      <c r="J23" s="511"/>
      <c r="K23" s="518">
        <f t="shared" ref="K23" si="11">+G23</f>
        <v>1305651.7696958741</v>
      </c>
      <c r="L23" s="519">
        <f t="shared" ref="L23" si="12">IF(K23&lt;&gt;0,+G23-K23,0)</f>
        <v>0</v>
      </c>
      <c r="M23" s="518">
        <f t="shared" ref="M23" si="13">+H23</f>
        <v>1305651.7696958741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8345724.5196980257</v>
      </c>
      <c r="E24" s="522">
        <f>IF(+I14&lt;F23,I14,D24)</f>
        <v>236429.50761904762</v>
      </c>
      <c r="F24" s="523">
        <f t="shared" ref="F24:F72" si="14">+D24-E24</f>
        <v>8109295.0120789781</v>
      </c>
      <c r="G24" s="524">
        <f t="shared" ref="G24:G72" si="15">+I$12*((D24+F24)/2)+E24</f>
        <v>1161564.4128410222</v>
      </c>
      <c r="H24" s="491">
        <f t="shared" ref="H24:H72" si="16">+I$13*((D24+F24)/2)+E24</f>
        <v>1161564.4128410222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8109295.0120789781</v>
      </c>
      <c r="E25" s="522">
        <f>IF(+I14&lt;F24,I14,D25)</f>
        <v>236429.50761904762</v>
      </c>
      <c r="F25" s="523">
        <f t="shared" si="14"/>
        <v>7872865.5044599306</v>
      </c>
      <c r="G25" s="524">
        <f t="shared" si="15"/>
        <v>1134979.3103802896</v>
      </c>
      <c r="H25" s="491">
        <f t="shared" si="16"/>
        <v>1134979.3103802896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7872865.5044599306</v>
      </c>
      <c r="E26" s="522">
        <f>IF(+I14&lt;F25,I14,D26)</f>
        <v>236429.50761904762</v>
      </c>
      <c r="F26" s="523">
        <f t="shared" si="14"/>
        <v>7636435.996840883</v>
      </c>
      <c r="G26" s="524">
        <f t="shared" si="15"/>
        <v>1108394.2079195566</v>
      </c>
      <c r="H26" s="491">
        <f t="shared" si="16"/>
        <v>1108394.2079195566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7636435.996840883</v>
      </c>
      <c r="E27" s="522">
        <f>IF(+I14&lt;F26,I14,D27)</f>
        <v>236429.50761904762</v>
      </c>
      <c r="F27" s="523">
        <f t="shared" si="14"/>
        <v>7400006.4892218355</v>
      </c>
      <c r="G27" s="524">
        <f t="shared" si="15"/>
        <v>1081809.105458824</v>
      </c>
      <c r="H27" s="491">
        <f t="shared" si="16"/>
        <v>1081809.105458824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7400006.4892218355</v>
      </c>
      <c r="E28" s="522">
        <f>IF(+I14&lt;F27,I14,D28)</f>
        <v>236429.50761904762</v>
      </c>
      <c r="F28" s="523">
        <f t="shared" si="14"/>
        <v>7163576.981602788</v>
      </c>
      <c r="G28" s="524">
        <f t="shared" si="15"/>
        <v>1055224.002998091</v>
      </c>
      <c r="H28" s="491">
        <f t="shared" si="16"/>
        <v>1055224.002998091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7163576.981602788</v>
      </c>
      <c r="E29" s="522">
        <f>IF(+I14&lt;F28,I14,D29)</f>
        <v>236429.50761904762</v>
      </c>
      <c r="F29" s="523">
        <f t="shared" si="14"/>
        <v>6927147.4739837404</v>
      </c>
      <c r="G29" s="524">
        <f t="shared" si="15"/>
        <v>1028638.9005373582</v>
      </c>
      <c r="H29" s="491">
        <f t="shared" si="16"/>
        <v>1028638.9005373582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6927147.4739837404</v>
      </c>
      <c r="E30" s="522">
        <f>IF(+I14&lt;F29,I14,D30)</f>
        <v>236429.50761904762</v>
      </c>
      <c r="F30" s="523">
        <f t="shared" si="14"/>
        <v>6690717.9663646929</v>
      </c>
      <c r="G30" s="524">
        <f t="shared" si="15"/>
        <v>1002053.7980766254</v>
      </c>
      <c r="H30" s="491">
        <f t="shared" si="16"/>
        <v>1002053.7980766254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6690717.9663646929</v>
      </c>
      <c r="E31" s="522">
        <f>IF(+I14&lt;F30,I14,D31)</f>
        <v>236429.50761904762</v>
      </c>
      <c r="F31" s="523">
        <f t="shared" si="14"/>
        <v>6454288.4587456454</v>
      </c>
      <c r="G31" s="524">
        <f t="shared" si="15"/>
        <v>975468.69561589265</v>
      </c>
      <c r="H31" s="491">
        <f t="shared" si="16"/>
        <v>975468.69561589265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6454288.4587456454</v>
      </c>
      <c r="E32" s="522">
        <f>IF(+I14&lt;F31,I14,D32)</f>
        <v>236429.50761904762</v>
      </c>
      <c r="F32" s="523">
        <f t="shared" si="14"/>
        <v>6217858.9511265978</v>
      </c>
      <c r="G32" s="524">
        <f t="shared" si="15"/>
        <v>948883.59315515985</v>
      </c>
      <c r="H32" s="491">
        <f t="shared" si="16"/>
        <v>948883.59315515985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6217858.9511265978</v>
      </c>
      <c r="E33" s="522">
        <f>IF(+I14&lt;F32,I14,D33)</f>
        <v>236429.50761904762</v>
      </c>
      <c r="F33" s="523">
        <f t="shared" si="14"/>
        <v>5981429.4435075503</v>
      </c>
      <c r="G33" s="524">
        <f t="shared" si="15"/>
        <v>922298.49069442705</v>
      </c>
      <c r="H33" s="491">
        <f t="shared" si="16"/>
        <v>922298.49069442705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5981429.4435075503</v>
      </c>
      <c r="E34" s="522">
        <f>IF(+I14&lt;F33,I14,D34)</f>
        <v>236429.50761904762</v>
      </c>
      <c r="F34" s="523">
        <f t="shared" si="14"/>
        <v>5744999.9358885027</v>
      </c>
      <c r="G34" s="524">
        <f t="shared" si="15"/>
        <v>895713.38823369425</v>
      </c>
      <c r="H34" s="491">
        <f t="shared" si="16"/>
        <v>895713.38823369425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5744999.9358885027</v>
      </c>
      <c r="E35" s="522">
        <f>IF(+I14&lt;F34,I14,D35)</f>
        <v>236429.50761904762</v>
      </c>
      <c r="F35" s="523">
        <f t="shared" si="14"/>
        <v>5508570.4282694552</v>
      </c>
      <c r="G35" s="524">
        <f t="shared" si="15"/>
        <v>869128.28577296133</v>
      </c>
      <c r="H35" s="491">
        <f t="shared" si="16"/>
        <v>869128.28577296133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5508570.4282694552</v>
      </c>
      <c r="E36" s="522">
        <f>IF(+I14&lt;F35,I14,D36)</f>
        <v>236429.50761904762</v>
      </c>
      <c r="F36" s="523">
        <f t="shared" si="14"/>
        <v>5272140.9206504077</v>
      </c>
      <c r="G36" s="524">
        <f t="shared" si="15"/>
        <v>842543.18331222853</v>
      </c>
      <c r="H36" s="491">
        <f t="shared" si="16"/>
        <v>842543.18331222853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5272140.9206504077</v>
      </c>
      <c r="E37" s="522">
        <f>IF(+I14&lt;F36,I14,D37)</f>
        <v>236429.50761904762</v>
      </c>
      <c r="F37" s="523">
        <f t="shared" si="14"/>
        <v>5035711.4130313601</v>
      </c>
      <c r="G37" s="524">
        <f t="shared" si="15"/>
        <v>815958.08085149573</v>
      </c>
      <c r="H37" s="491">
        <f t="shared" si="16"/>
        <v>815958.08085149573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5035711.4130313601</v>
      </c>
      <c r="E38" s="522">
        <f>IF(+I14&lt;F37,I14,D38)</f>
        <v>236429.50761904762</v>
      </c>
      <c r="F38" s="523">
        <f t="shared" si="14"/>
        <v>4799281.9054123126</v>
      </c>
      <c r="G38" s="524">
        <f t="shared" si="15"/>
        <v>789372.97839076293</v>
      </c>
      <c r="H38" s="491">
        <f t="shared" si="16"/>
        <v>789372.97839076293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4799281.9054123126</v>
      </c>
      <c r="E39" s="522">
        <f>IF(+I14&lt;F38,I14,D39)</f>
        <v>236429.50761904762</v>
      </c>
      <c r="F39" s="523">
        <f t="shared" si="14"/>
        <v>4562852.3977932651</v>
      </c>
      <c r="G39" s="524">
        <f t="shared" si="15"/>
        <v>762787.87593003013</v>
      </c>
      <c r="H39" s="491">
        <f t="shared" si="16"/>
        <v>762787.87593003013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4562852.3977932651</v>
      </c>
      <c r="E40" s="522">
        <f>IF(+I14&lt;F39,I14,D40)</f>
        <v>236429.50761904762</v>
      </c>
      <c r="F40" s="523">
        <f t="shared" si="14"/>
        <v>4326422.8901742175</v>
      </c>
      <c r="G40" s="524">
        <f t="shared" si="15"/>
        <v>736202.77346929722</v>
      </c>
      <c r="H40" s="491">
        <f t="shared" si="16"/>
        <v>736202.77346929722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4326422.8901742175</v>
      </c>
      <c r="E41" s="522">
        <f>IF(+I14&lt;F40,I14,D41)</f>
        <v>236429.50761904762</v>
      </c>
      <c r="F41" s="523">
        <f t="shared" si="14"/>
        <v>4089993.38255517</v>
      </c>
      <c r="G41" s="524">
        <f t="shared" si="15"/>
        <v>709617.67100856442</v>
      </c>
      <c r="H41" s="491">
        <f t="shared" si="16"/>
        <v>709617.67100856442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4089993.38255517</v>
      </c>
      <c r="E42" s="522">
        <f>IF(+I14&lt;F41,I14,D42)</f>
        <v>236429.50761904762</v>
      </c>
      <c r="F42" s="523">
        <f t="shared" si="14"/>
        <v>3853563.8749361224</v>
      </c>
      <c r="G42" s="524">
        <f t="shared" si="15"/>
        <v>683032.56854783162</v>
      </c>
      <c r="H42" s="491">
        <f t="shared" si="16"/>
        <v>683032.56854783162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3853563.8749361224</v>
      </c>
      <c r="E43" s="522">
        <f>IF(+I14&lt;F42,I14,D43)</f>
        <v>236429.50761904762</v>
      </c>
      <c r="F43" s="523">
        <f t="shared" si="14"/>
        <v>3617134.3673170749</v>
      </c>
      <c r="G43" s="524">
        <f t="shared" si="15"/>
        <v>656447.46608709882</v>
      </c>
      <c r="H43" s="491">
        <f t="shared" si="16"/>
        <v>656447.46608709882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3617134.3673170749</v>
      </c>
      <c r="E44" s="522">
        <f>IF(+I14&lt;F43,I14,D44)</f>
        <v>236429.50761904762</v>
      </c>
      <c r="F44" s="523">
        <f t="shared" si="14"/>
        <v>3380704.8596980274</v>
      </c>
      <c r="G44" s="524">
        <f t="shared" si="15"/>
        <v>629862.36362636602</v>
      </c>
      <c r="H44" s="491">
        <f t="shared" si="16"/>
        <v>629862.36362636602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3380704.8596980274</v>
      </c>
      <c r="E45" s="522">
        <f>IF(+I14&lt;F44,I14,D45)</f>
        <v>236429.50761904762</v>
      </c>
      <c r="F45" s="523">
        <f t="shared" si="14"/>
        <v>3144275.3520789798</v>
      </c>
      <c r="G45" s="524">
        <f t="shared" si="15"/>
        <v>603277.26116563322</v>
      </c>
      <c r="H45" s="491">
        <f t="shared" si="16"/>
        <v>603277.26116563322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3144275.3520789798</v>
      </c>
      <c r="E46" s="522">
        <f>IF(+I14&lt;F45,I14,D46)</f>
        <v>236429.50761904762</v>
      </c>
      <c r="F46" s="523">
        <f t="shared" si="14"/>
        <v>2907845.8444599323</v>
      </c>
      <c r="G46" s="524">
        <f t="shared" si="15"/>
        <v>576692.15870490042</v>
      </c>
      <c r="H46" s="491">
        <f t="shared" si="16"/>
        <v>576692.15870490042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2907845.8444599323</v>
      </c>
      <c r="E47" s="522">
        <f>IF(+I14&lt;F46,I14,D47)</f>
        <v>236429.50761904762</v>
      </c>
      <c r="F47" s="523">
        <f t="shared" si="14"/>
        <v>2671416.3368408848</v>
      </c>
      <c r="G47" s="524">
        <f t="shared" si="15"/>
        <v>550107.0562441675</v>
      </c>
      <c r="H47" s="491">
        <f t="shared" si="16"/>
        <v>550107.0562441675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2671416.3368408848</v>
      </c>
      <c r="E48" s="522">
        <f>IF(+I14&lt;F47,I14,D48)</f>
        <v>236429.50761904762</v>
      </c>
      <c r="F48" s="523">
        <f t="shared" si="14"/>
        <v>2434986.8292218372</v>
      </c>
      <c r="G48" s="524">
        <f t="shared" si="15"/>
        <v>523521.9537834347</v>
      </c>
      <c r="H48" s="491">
        <f t="shared" si="16"/>
        <v>523521.9537834347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2434986.8292218372</v>
      </c>
      <c r="E49" s="522">
        <f>IF(+I14&lt;F48,I14,D49)</f>
        <v>236429.50761904762</v>
      </c>
      <c r="F49" s="523">
        <f t="shared" si="14"/>
        <v>2198557.3216027897</v>
      </c>
      <c r="G49" s="524">
        <f t="shared" si="15"/>
        <v>496936.8513227019</v>
      </c>
      <c r="H49" s="491">
        <f t="shared" si="16"/>
        <v>496936.8513227019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2198557.3216027897</v>
      </c>
      <c r="E50" s="522">
        <f>IF(+I14&lt;F49,I14,D50)</f>
        <v>236429.50761904762</v>
      </c>
      <c r="F50" s="523">
        <f t="shared" si="14"/>
        <v>1962127.8139837421</v>
      </c>
      <c r="G50" s="524">
        <f t="shared" si="15"/>
        <v>470351.7488619691</v>
      </c>
      <c r="H50" s="491">
        <f t="shared" si="16"/>
        <v>470351.7488619691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1962127.8139837421</v>
      </c>
      <c r="E51" s="522">
        <f>IF(+I14&lt;F50,I14,D51)</f>
        <v>236429.50761904762</v>
      </c>
      <c r="F51" s="523">
        <f t="shared" si="14"/>
        <v>1725698.3063646946</v>
      </c>
      <c r="G51" s="524">
        <f t="shared" si="15"/>
        <v>443766.6464012363</v>
      </c>
      <c r="H51" s="491">
        <f t="shared" si="16"/>
        <v>443766.6464012363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1725698.3063646946</v>
      </c>
      <c r="E52" s="522">
        <f>IF(+I14&lt;F51,I14,D52)</f>
        <v>236429.50761904762</v>
      </c>
      <c r="F52" s="523">
        <f t="shared" si="14"/>
        <v>1489268.7987456471</v>
      </c>
      <c r="G52" s="524">
        <f t="shared" si="15"/>
        <v>417181.5439405035</v>
      </c>
      <c r="H52" s="491">
        <f t="shared" si="16"/>
        <v>417181.5439405035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1489268.7987456471</v>
      </c>
      <c r="E53" s="522">
        <f>IF(+I14&lt;F52,I14,D53)</f>
        <v>236429.50761904762</v>
      </c>
      <c r="F53" s="523">
        <f t="shared" si="14"/>
        <v>1252839.2911265995</v>
      </c>
      <c r="G53" s="524">
        <f t="shared" si="15"/>
        <v>390596.44147977064</v>
      </c>
      <c r="H53" s="491">
        <f t="shared" si="16"/>
        <v>390596.44147977064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1252839.2911265995</v>
      </c>
      <c r="E54" s="522">
        <f>IF(+I14&lt;F53,I14,D54)</f>
        <v>236429.50761904762</v>
      </c>
      <c r="F54" s="523">
        <f t="shared" si="14"/>
        <v>1016409.7835075519</v>
      </c>
      <c r="G54" s="524">
        <f t="shared" si="15"/>
        <v>364011.33901903784</v>
      </c>
      <c r="H54" s="491">
        <f t="shared" si="16"/>
        <v>364011.33901903784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1016409.7835075519</v>
      </c>
      <c r="E55" s="522">
        <f>IF(+I14&lt;F54,I14,D55)</f>
        <v>236429.50761904762</v>
      </c>
      <c r="F55" s="523">
        <f t="shared" si="14"/>
        <v>779980.27588850423</v>
      </c>
      <c r="G55" s="524">
        <f t="shared" si="15"/>
        <v>337426.23655830498</v>
      </c>
      <c r="H55" s="491">
        <f t="shared" si="16"/>
        <v>337426.23655830498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779980.27588850423</v>
      </c>
      <c r="E56" s="522">
        <f>IF(+I14&lt;F55,I14,D56)</f>
        <v>236429.50761904762</v>
      </c>
      <c r="F56" s="523">
        <f t="shared" si="14"/>
        <v>543550.76826945657</v>
      </c>
      <c r="G56" s="524">
        <f t="shared" si="15"/>
        <v>310841.13409757218</v>
      </c>
      <c r="H56" s="491">
        <f t="shared" si="16"/>
        <v>310841.13409757218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543550.76826945657</v>
      </c>
      <c r="E57" s="522">
        <f>IF(+I14&lt;F56,I14,D57)</f>
        <v>236429.50761904762</v>
      </c>
      <c r="F57" s="523">
        <f t="shared" si="14"/>
        <v>307121.26065040892</v>
      </c>
      <c r="G57" s="524">
        <f t="shared" si="15"/>
        <v>284256.03163683933</v>
      </c>
      <c r="H57" s="491">
        <f t="shared" si="16"/>
        <v>284256.03163683933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307121.26065040892</v>
      </c>
      <c r="E58" s="522">
        <f>IF(+I14&lt;F57,I14,D58)</f>
        <v>236429.50761904762</v>
      </c>
      <c r="F58" s="523">
        <f t="shared" si="14"/>
        <v>70691.753031361295</v>
      </c>
      <c r="G58" s="524">
        <f t="shared" si="15"/>
        <v>257670.92917610653</v>
      </c>
      <c r="H58" s="491">
        <f t="shared" si="16"/>
        <v>257670.92917610653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70691.753031361295</v>
      </c>
      <c r="E59" s="522">
        <f>IF(+I14&lt;F58,I14,D59)</f>
        <v>70691.753031361295</v>
      </c>
      <c r="F59" s="523">
        <f t="shared" si="14"/>
        <v>0</v>
      </c>
      <c r="G59" s="524">
        <f t="shared" si="15"/>
        <v>74666.188194707531</v>
      </c>
      <c r="H59" s="491">
        <f t="shared" si="16"/>
        <v>74666.188194707531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5"/>
        <v>0</v>
      </c>
      <c r="H60" s="491">
        <f t="shared" si="16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5"/>
        <v>0</v>
      </c>
      <c r="H61" s="491">
        <f t="shared" si="16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5"/>
        <v>0</v>
      </c>
      <c r="H62" s="491">
        <f t="shared" si="16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5"/>
        <v>0</v>
      </c>
      <c r="H63" s="491">
        <f t="shared" si="16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5"/>
        <v>0</v>
      </c>
      <c r="H64" s="491">
        <f t="shared" si="16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5"/>
        <v>0</v>
      </c>
      <c r="H65" s="491">
        <f t="shared" si="16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5"/>
        <v>0</v>
      </c>
      <c r="H66" s="491">
        <f t="shared" si="16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5"/>
        <v>0</v>
      </c>
      <c r="H67" s="491">
        <f t="shared" si="16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5"/>
        <v>0</v>
      </c>
      <c r="H68" s="491">
        <f t="shared" si="16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5"/>
        <v>0</v>
      </c>
      <c r="H69" s="491">
        <f t="shared" si="16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5"/>
        <v>0</v>
      </c>
      <c r="H70" s="491">
        <f t="shared" si="16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5"/>
        <v>0</v>
      </c>
      <c r="H71" s="491">
        <f t="shared" si="16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5"/>
        <v>0</v>
      </c>
      <c r="H72" s="471">
        <f t="shared" si="16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9930039.3200000003</v>
      </c>
      <c r="F73" s="375"/>
      <c r="G73" s="375">
        <f>SUM(G17:G72)</f>
        <v>33119880.347121716</v>
      </c>
      <c r="H73" s="375">
        <f>SUM(H17:H72)</f>
        <v>33119880.347121716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1305651.7696958741</v>
      </c>
      <c r="N87" s="546">
        <f>IF(J92&lt;D11,0,VLOOKUP(J92,C17:O72,11))</f>
        <v>1305651.7696958741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1269716.0612944223</v>
      </c>
      <c r="N88" s="550">
        <f>IF(J92&lt;D11,0,VLOOKUP(J92,C99:P154,7))</f>
        <v>1269716.0612944223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-35935.708401451819</v>
      </c>
      <c r="N89" s="555">
        <f>+N88-N87</f>
        <v>-35935.708401451819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9930039.3200000003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225682.71181818182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7">+I99-H99</f>
        <v>0</v>
      </c>
      <c r="K99" s="514"/>
      <c r="L99" s="512">
        <f t="shared" ref="L99:L104" si="18">+H99</f>
        <v>692287.9381010225</v>
      </c>
      <c r="M99" s="513">
        <f t="shared" ref="M99:M100" si="19">IF(L99&lt;&gt;0,+H99-L99,0)</f>
        <v>0</v>
      </c>
      <c r="N99" s="512">
        <f t="shared" ref="N99:N104" si="20">+I99</f>
        <v>692287.9381010225</v>
      </c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 ht="12.5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7"/>
        <v>0</v>
      </c>
      <c r="K100" s="514"/>
      <c r="L100" s="655">
        <f t="shared" si="18"/>
        <v>1262507.7864101741</v>
      </c>
      <c r="M100" s="514">
        <f t="shared" si="19"/>
        <v>0</v>
      </c>
      <c r="N100" s="655">
        <f t="shared" si="20"/>
        <v>1262507.7864101741</v>
      </c>
      <c r="O100" s="514">
        <f t="shared" si="21"/>
        <v>0</v>
      </c>
      <c r="P100" s="514">
        <f t="shared" si="22"/>
        <v>0</v>
      </c>
    </row>
    <row r="101" spans="1:16" ht="12.5">
      <c r="B101" s="195" t="str">
        <f t="shared" ref="B101:B154" si="23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7"/>
        <v>0</v>
      </c>
      <c r="K101" s="514"/>
      <c r="L101" s="655">
        <f t="shared" si="18"/>
        <v>1237788.7910207789</v>
      </c>
      <c r="M101" s="514">
        <f t="shared" ref="M101" si="24">IF(L101&lt;&gt;0,+H101-L101,0)</f>
        <v>0</v>
      </c>
      <c r="N101" s="655">
        <f t="shared" si="20"/>
        <v>1237788.7910207789</v>
      </c>
      <c r="O101" s="514">
        <f t="shared" si="21"/>
        <v>0</v>
      </c>
      <c r="P101" s="514">
        <f t="shared" si="22"/>
        <v>0</v>
      </c>
    </row>
    <row r="102" spans="1:16" ht="12.5">
      <c r="B102" s="195" t="str">
        <f t="shared" si="23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7"/>
        <v>0</v>
      </c>
      <c r="K102" s="514"/>
      <c r="L102" s="655">
        <f t="shared" si="18"/>
        <v>1223165.5223756898</v>
      </c>
      <c r="M102" s="514">
        <f t="shared" ref="M102" si="25">IF(L102&lt;&gt;0,+H102-L102,0)</f>
        <v>0</v>
      </c>
      <c r="N102" s="655">
        <f t="shared" si="20"/>
        <v>1223165.5223756898</v>
      </c>
      <c r="O102" s="514">
        <f t="shared" si="21"/>
        <v>0</v>
      </c>
      <c r="P102" s="514">
        <f t="shared" si="22"/>
        <v>0</v>
      </c>
    </row>
    <row r="103" spans="1:16" ht="12.5">
      <c r="B103" s="195" t="str">
        <f t="shared" si="23"/>
        <v/>
      </c>
      <c r="C103" s="507">
        <f>IF(D93="","-",+C102+1)</f>
        <v>2021</v>
      </c>
      <c r="D103" s="629">
        <v>9054425.0959302336</v>
      </c>
      <c r="E103" s="630">
        <v>242196.07317073172</v>
      </c>
      <c r="F103" s="631">
        <v>8812229.0227595028</v>
      </c>
      <c r="G103" s="631">
        <v>8933327.0593448691</v>
      </c>
      <c r="H103" s="633">
        <v>1256255.7832385232</v>
      </c>
      <c r="I103" s="634">
        <v>1256255.7832385232</v>
      </c>
      <c r="J103" s="514">
        <f t="shared" si="17"/>
        <v>0</v>
      </c>
      <c r="K103" s="514"/>
      <c r="L103" s="655">
        <f t="shared" si="18"/>
        <v>1256255.7832385232</v>
      </c>
      <c r="M103" s="514">
        <f t="shared" ref="M103" si="26">IF(L103&lt;&gt;0,+H103-L103,0)</f>
        <v>0</v>
      </c>
      <c r="N103" s="655">
        <f t="shared" si="20"/>
        <v>1256255.7832385232</v>
      </c>
      <c r="O103" s="514">
        <f t="shared" si="21"/>
        <v>0</v>
      </c>
      <c r="P103" s="514">
        <f t="shared" si="22"/>
        <v>0</v>
      </c>
    </row>
    <row r="104" spans="1:16" ht="12.5">
      <c r="B104" s="195" t="str">
        <f t="shared" si="23"/>
        <v/>
      </c>
      <c r="C104" s="507">
        <f>IF(D93="","-",+C103+1)</f>
        <v>2022</v>
      </c>
      <c r="D104" s="629">
        <v>8812229.0227595028</v>
      </c>
      <c r="E104" s="630">
        <v>236429.5</v>
      </c>
      <c r="F104" s="631">
        <v>8575799.5227595028</v>
      </c>
      <c r="G104" s="631">
        <v>8694014.2727595028</v>
      </c>
      <c r="H104" s="633">
        <v>1257609.663858267</v>
      </c>
      <c r="I104" s="634">
        <v>1257609.663858267</v>
      </c>
      <c r="J104" s="514">
        <f t="shared" si="17"/>
        <v>0</v>
      </c>
      <c r="K104" s="514"/>
      <c r="L104" s="655">
        <f t="shared" si="18"/>
        <v>1257609.663858267</v>
      </c>
      <c r="M104" s="514">
        <f t="shared" ref="M104" si="27">IF(L104&lt;&gt;0,+H104-L104,0)</f>
        <v>0</v>
      </c>
      <c r="N104" s="655">
        <f t="shared" si="20"/>
        <v>1257609.663858267</v>
      </c>
      <c r="O104" s="514">
        <f t="shared" ref="O104" si="28">IF(N104&lt;&gt;0,+I104-N104,0)</f>
        <v>0</v>
      </c>
      <c r="P104" s="514">
        <f t="shared" ref="P104" si="29">+O104-M104</f>
        <v>0</v>
      </c>
    </row>
    <row r="105" spans="1:16" ht="12.5">
      <c r="B105" s="195" t="str">
        <f t="shared" si="23"/>
        <v>IU</v>
      </c>
      <c r="C105" s="507">
        <f>IF(D93="","-",+C104+1)</f>
        <v>2023</v>
      </c>
      <c r="D105" s="374">
        <f>IF(F104+SUM(E$99:E104)=D$92,F104,D$92-SUM(E$99:E104))</f>
        <v>8575799.8427595012</v>
      </c>
      <c r="E105" s="522">
        <f>IF(+J96&lt;F104,J96,D105)</f>
        <v>225682.71181818182</v>
      </c>
      <c r="F105" s="523">
        <f t="shared" ref="F105:F154" si="30">+D105-E105</f>
        <v>8350117.1309413193</v>
      </c>
      <c r="G105" s="523">
        <f t="shared" ref="G105:G154" si="31">+(F105+D105)/2</f>
        <v>8462958.4868504107</v>
      </c>
      <c r="H105" s="526">
        <f t="shared" ref="H105:H154" si="32">+J$94*G105+E105</f>
        <v>1269716.0612944223</v>
      </c>
      <c r="I105" s="577">
        <f t="shared" ref="I105:I154" si="33">+J$95*G105+E105</f>
        <v>1269716.0612944223</v>
      </c>
      <c r="J105" s="514">
        <f t="shared" si="17"/>
        <v>0</v>
      </c>
      <c r="K105" s="514"/>
      <c r="L105" s="525"/>
      <c r="M105" s="514">
        <f t="shared" ref="M105:M130" si="34">IF(L105&lt;&gt;0,+H105-L105,0)</f>
        <v>0</v>
      </c>
      <c r="N105" s="525"/>
      <c r="O105" s="514">
        <f t="shared" si="21"/>
        <v>0</v>
      </c>
      <c r="P105" s="514">
        <f t="shared" si="22"/>
        <v>0</v>
      </c>
    </row>
    <row r="106" spans="1:16" ht="12.5">
      <c r="B106" s="195" t="str">
        <f t="shared" si="23"/>
        <v/>
      </c>
      <c r="C106" s="507">
        <f>IF(D93="","-",+C105+1)</f>
        <v>2024</v>
      </c>
      <c r="D106" s="374">
        <f>IF(F105+SUM(E$99:E105)=D$92,F105,D$92-SUM(E$99:E105))</f>
        <v>8350117.1309413193</v>
      </c>
      <c r="E106" s="522">
        <f>IF(+J96&lt;F105,J96,D106)</f>
        <v>225682.71181818182</v>
      </c>
      <c r="F106" s="523">
        <f t="shared" si="30"/>
        <v>8124434.4191231374</v>
      </c>
      <c r="G106" s="523">
        <f t="shared" si="31"/>
        <v>8237275.7750322279</v>
      </c>
      <c r="H106" s="526">
        <f t="shared" si="32"/>
        <v>1241874.7008641991</v>
      </c>
      <c r="I106" s="577">
        <f t="shared" si="33"/>
        <v>1241874.7008641991</v>
      </c>
      <c r="J106" s="514">
        <f t="shared" si="17"/>
        <v>0</v>
      </c>
      <c r="K106" s="514"/>
      <c r="L106" s="525"/>
      <c r="M106" s="514">
        <f t="shared" si="34"/>
        <v>0</v>
      </c>
      <c r="N106" s="525"/>
      <c r="O106" s="514">
        <f t="shared" si="21"/>
        <v>0</v>
      </c>
      <c r="P106" s="514">
        <f t="shared" si="22"/>
        <v>0</v>
      </c>
    </row>
    <row r="107" spans="1:16" ht="12.5">
      <c r="B107" s="195" t="str">
        <f t="shared" si="23"/>
        <v/>
      </c>
      <c r="C107" s="507">
        <f>IF(D93="","-",+C106+1)</f>
        <v>2025</v>
      </c>
      <c r="D107" s="374">
        <f>IF(F106+SUM(E$99:E106)=D$92,F106,D$92-SUM(E$99:E106))</f>
        <v>8124434.4191231374</v>
      </c>
      <c r="E107" s="522">
        <f>IF(+J96&lt;F106,J96,D107)</f>
        <v>225682.71181818182</v>
      </c>
      <c r="F107" s="523">
        <f t="shared" si="30"/>
        <v>7898751.7073049555</v>
      </c>
      <c r="G107" s="523">
        <f t="shared" si="31"/>
        <v>8011593.0632140469</v>
      </c>
      <c r="H107" s="526">
        <f t="shared" si="32"/>
        <v>1214033.3404339761</v>
      </c>
      <c r="I107" s="577">
        <f t="shared" si="33"/>
        <v>1214033.3404339761</v>
      </c>
      <c r="J107" s="514">
        <f t="shared" si="17"/>
        <v>0</v>
      </c>
      <c r="K107" s="514"/>
      <c r="L107" s="525"/>
      <c r="M107" s="514">
        <f t="shared" si="34"/>
        <v>0</v>
      </c>
      <c r="N107" s="525"/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23"/>
        <v/>
      </c>
      <c r="C108" s="507">
        <f>IF(D93="","-",+C107+1)</f>
        <v>2026</v>
      </c>
      <c r="D108" s="374">
        <f>IF(F107+SUM(E$99:E107)=D$92,F107,D$92-SUM(E$99:E107))</f>
        <v>7898751.7073049555</v>
      </c>
      <c r="E108" s="522">
        <f>IF(+J96&lt;F107,J96,D108)</f>
        <v>225682.71181818182</v>
      </c>
      <c r="F108" s="523">
        <f t="shared" si="30"/>
        <v>7673068.9954867736</v>
      </c>
      <c r="G108" s="523">
        <f t="shared" si="31"/>
        <v>7785910.351395864</v>
      </c>
      <c r="H108" s="526">
        <f t="shared" si="32"/>
        <v>1186191.980003753</v>
      </c>
      <c r="I108" s="577">
        <f t="shared" si="33"/>
        <v>1186191.980003753</v>
      </c>
      <c r="J108" s="514">
        <f t="shared" si="17"/>
        <v>0</v>
      </c>
      <c r="K108" s="514"/>
      <c r="L108" s="525"/>
      <c r="M108" s="514">
        <f t="shared" si="34"/>
        <v>0</v>
      </c>
      <c r="N108" s="525"/>
      <c r="O108" s="514">
        <f t="shared" si="21"/>
        <v>0</v>
      </c>
      <c r="P108" s="514">
        <f t="shared" si="22"/>
        <v>0</v>
      </c>
    </row>
    <row r="109" spans="1:16" ht="12.5">
      <c r="B109" s="195" t="str">
        <f t="shared" si="23"/>
        <v/>
      </c>
      <c r="C109" s="507">
        <f>IF(D93="","-",+C108+1)</f>
        <v>2027</v>
      </c>
      <c r="D109" s="374">
        <f>IF(F108+SUM(E$99:E108)=D$92,F108,D$92-SUM(E$99:E108))</f>
        <v>7673068.9954867736</v>
      </c>
      <c r="E109" s="522">
        <f>IF(+J96&lt;F108,J96,D109)</f>
        <v>225682.71181818182</v>
      </c>
      <c r="F109" s="523">
        <f t="shared" si="30"/>
        <v>7447386.2836685916</v>
      </c>
      <c r="G109" s="523">
        <f t="shared" si="31"/>
        <v>7560227.6395776831</v>
      </c>
      <c r="H109" s="526">
        <f t="shared" si="32"/>
        <v>1158350.61957353</v>
      </c>
      <c r="I109" s="577">
        <f t="shared" si="33"/>
        <v>1158350.61957353</v>
      </c>
      <c r="J109" s="514">
        <f t="shared" si="17"/>
        <v>0</v>
      </c>
      <c r="K109" s="514"/>
      <c r="L109" s="525"/>
      <c r="M109" s="514">
        <f t="shared" si="34"/>
        <v>0</v>
      </c>
      <c r="N109" s="525"/>
      <c r="O109" s="514">
        <f t="shared" si="21"/>
        <v>0</v>
      </c>
      <c r="P109" s="514">
        <f t="shared" si="22"/>
        <v>0</v>
      </c>
    </row>
    <row r="110" spans="1:16" ht="12.5">
      <c r="B110" s="195" t="str">
        <f t="shared" si="23"/>
        <v/>
      </c>
      <c r="C110" s="507">
        <f>IF(D93="","-",+C109+1)</f>
        <v>2028</v>
      </c>
      <c r="D110" s="374">
        <f>IF(F109+SUM(E$99:E109)=D$92,F109,D$92-SUM(E$99:E109))</f>
        <v>7447386.2836685916</v>
      </c>
      <c r="E110" s="522">
        <f>IF(+J96&lt;F109,J96,D110)</f>
        <v>225682.71181818182</v>
      </c>
      <c r="F110" s="523">
        <f t="shared" si="30"/>
        <v>7221703.5718504097</v>
      </c>
      <c r="G110" s="523">
        <f t="shared" si="31"/>
        <v>7334544.9277595002</v>
      </c>
      <c r="H110" s="526">
        <f t="shared" si="32"/>
        <v>1130509.2591433069</v>
      </c>
      <c r="I110" s="577">
        <f t="shared" si="33"/>
        <v>1130509.2591433069</v>
      </c>
      <c r="J110" s="514">
        <f t="shared" si="17"/>
        <v>0</v>
      </c>
      <c r="K110" s="514"/>
      <c r="L110" s="525"/>
      <c r="M110" s="514">
        <f t="shared" si="34"/>
        <v>0</v>
      </c>
      <c r="N110" s="525"/>
      <c r="O110" s="514">
        <f t="shared" si="21"/>
        <v>0</v>
      </c>
      <c r="P110" s="514">
        <f t="shared" si="22"/>
        <v>0</v>
      </c>
    </row>
    <row r="111" spans="1:16" ht="12.5">
      <c r="B111" s="195" t="str">
        <f t="shared" si="23"/>
        <v/>
      </c>
      <c r="C111" s="507">
        <f>IF(D93="","-",+C110+1)</f>
        <v>2029</v>
      </c>
      <c r="D111" s="374">
        <f>IF(F110+SUM(E$99:E110)=D$92,F110,D$92-SUM(E$99:E110))</f>
        <v>7221703.5718504097</v>
      </c>
      <c r="E111" s="522">
        <f>IF(+J96&lt;F110,J96,D111)</f>
        <v>225682.71181818182</v>
      </c>
      <c r="F111" s="523">
        <f t="shared" si="30"/>
        <v>6996020.8600322278</v>
      </c>
      <c r="G111" s="523">
        <f t="shared" si="31"/>
        <v>7108862.2159413192</v>
      </c>
      <c r="H111" s="526">
        <f t="shared" si="32"/>
        <v>1102667.8987130839</v>
      </c>
      <c r="I111" s="577">
        <f t="shared" si="33"/>
        <v>1102667.8987130839</v>
      </c>
      <c r="J111" s="514">
        <f t="shared" si="17"/>
        <v>0</v>
      </c>
      <c r="K111" s="514"/>
      <c r="L111" s="525"/>
      <c r="M111" s="514">
        <f t="shared" si="34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23"/>
        <v/>
      </c>
      <c r="C112" s="507">
        <f>IF(D93="","-",+C111+1)</f>
        <v>2030</v>
      </c>
      <c r="D112" s="374">
        <f>IF(F111+SUM(E$99:E111)=D$92,F111,D$92-SUM(E$99:E111))</f>
        <v>6996020.8600322278</v>
      </c>
      <c r="E112" s="522">
        <f>IF(+J96&lt;F111,J96,D112)</f>
        <v>225682.71181818182</v>
      </c>
      <c r="F112" s="523">
        <f t="shared" si="30"/>
        <v>6770338.1482140459</v>
      </c>
      <c r="G112" s="523">
        <f t="shared" si="31"/>
        <v>6883179.5041231364</v>
      </c>
      <c r="H112" s="526">
        <f t="shared" si="32"/>
        <v>1074826.5382828608</v>
      </c>
      <c r="I112" s="577">
        <f t="shared" si="33"/>
        <v>1074826.5382828608</v>
      </c>
      <c r="J112" s="514">
        <f t="shared" si="17"/>
        <v>0</v>
      </c>
      <c r="K112" s="514"/>
      <c r="L112" s="525"/>
      <c r="M112" s="514">
        <f t="shared" si="34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23"/>
        <v/>
      </c>
      <c r="C113" s="507">
        <f>IF(D93="","-",+C112+1)</f>
        <v>2031</v>
      </c>
      <c r="D113" s="374">
        <f>IF(F112+SUM(E$99:E112)=D$92,F112,D$92-SUM(E$99:E112))</f>
        <v>6770338.1482140459</v>
      </c>
      <c r="E113" s="522">
        <f>IF(+J96&lt;F112,J96,D113)</f>
        <v>225682.71181818182</v>
      </c>
      <c r="F113" s="523">
        <f t="shared" si="30"/>
        <v>6544655.436395864</v>
      </c>
      <c r="G113" s="523">
        <f t="shared" si="31"/>
        <v>6657496.7923049554</v>
      </c>
      <c r="H113" s="526">
        <f t="shared" si="32"/>
        <v>1046985.1778526376</v>
      </c>
      <c r="I113" s="577">
        <f t="shared" si="33"/>
        <v>1046985.1778526376</v>
      </c>
      <c r="J113" s="514">
        <f t="shared" si="17"/>
        <v>0</v>
      </c>
      <c r="K113" s="514"/>
      <c r="L113" s="525"/>
      <c r="M113" s="514">
        <f t="shared" si="34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23"/>
        <v/>
      </c>
      <c r="C114" s="507">
        <f>IF(D93="","-",+C113+1)</f>
        <v>2032</v>
      </c>
      <c r="D114" s="374">
        <f>IF(F113+SUM(E$99:E113)=D$92,F113,D$92-SUM(E$99:E113))</f>
        <v>6544655.436395864</v>
      </c>
      <c r="E114" s="522">
        <f>IF(+J96&lt;F113,J96,D114)</f>
        <v>225682.71181818182</v>
      </c>
      <c r="F114" s="523">
        <f t="shared" si="30"/>
        <v>6318972.7245776821</v>
      </c>
      <c r="G114" s="523">
        <f t="shared" si="31"/>
        <v>6431814.0804867726</v>
      </c>
      <c r="H114" s="526">
        <f t="shared" si="32"/>
        <v>1019143.8174224144</v>
      </c>
      <c r="I114" s="577">
        <f t="shared" si="33"/>
        <v>1019143.8174224144</v>
      </c>
      <c r="J114" s="514">
        <f t="shared" si="17"/>
        <v>0</v>
      </c>
      <c r="K114" s="514"/>
      <c r="L114" s="525"/>
      <c r="M114" s="514">
        <f t="shared" si="34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23"/>
        <v/>
      </c>
      <c r="C115" s="507">
        <f>IF(D93="","-",+C114+1)</f>
        <v>2033</v>
      </c>
      <c r="D115" s="374">
        <f>IF(F114+SUM(E$99:E114)=D$92,F114,D$92-SUM(E$99:E114))</f>
        <v>6318972.7245776821</v>
      </c>
      <c r="E115" s="522">
        <f>IF(+J96&lt;F114,J96,D115)</f>
        <v>225682.71181818182</v>
      </c>
      <c r="F115" s="523">
        <f t="shared" si="30"/>
        <v>6093290.0127595002</v>
      </c>
      <c r="G115" s="523">
        <f t="shared" si="31"/>
        <v>6206131.3686685916</v>
      </c>
      <c r="H115" s="526">
        <f t="shared" si="32"/>
        <v>991302.4569921915</v>
      </c>
      <c r="I115" s="577">
        <f t="shared" si="33"/>
        <v>991302.4569921915</v>
      </c>
      <c r="J115" s="514">
        <f t="shared" si="17"/>
        <v>0</v>
      </c>
      <c r="K115" s="514"/>
      <c r="L115" s="525"/>
      <c r="M115" s="514">
        <f t="shared" si="34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23"/>
        <v/>
      </c>
      <c r="C116" s="507">
        <f>IF(D93="","-",+C115+1)</f>
        <v>2034</v>
      </c>
      <c r="D116" s="374">
        <f>IF(F115+SUM(E$99:E115)=D$92,F115,D$92-SUM(E$99:E115))</f>
        <v>6093290.0127595002</v>
      </c>
      <c r="E116" s="522">
        <f>IF(+J96&lt;F115,J96,D116)</f>
        <v>225682.71181818182</v>
      </c>
      <c r="F116" s="523">
        <f t="shared" si="30"/>
        <v>5867607.3009413183</v>
      </c>
      <c r="G116" s="523">
        <f t="shared" si="31"/>
        <v>5980448.6568504088</v>
      </c>
      <c r="H116" s="526">
        <f t="shared" si="32"/>
        <v>963461.09656196833</v>
      </c>
      <c r="I116" s="577">
        <f t="shared" si="33"/>
        <v>963461.09656196833</v>
      </c>
      <c r="J116" s="514">
        <f t="shared" si="17"/>
        <v>0</v>
      </c>
      <c r="K116" s="514"/>
      <c r="L116" s="525"/>
      <c r="M116" s="514">
        <f t="shared" si="34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23"/>
        <v/>
      </c>
      <c r="C117" s="507">
        <f>IF(D93="","-",+C116+1)</f>
        <v>2035</v>
      </c>
      <c r="D117" s="374">
        <f>IF(F116+SUM(E$99:E116)=D$92,F116,D$92-SUM(E$99:E116))</f>
        <v>5867607.3009413183</v>
      </c>
      <c r="E117" s="522">
        <f>IF(+J96&lt;F116,J96,D117)</f>
        <v>225682.71181818182</v>
      </c>
      <c r="F117" s="523">
        <f t="shared" si="30"/>
        <v>5641924.5891231364</v>
      </c>
      <c r="G117" s="523">
        <f t="shared" si="31"/>
        <v>5754765.9450322278</v>
      </c>
      <c r="H117" s="526">
        <f t="shared" si="32"/>
        <v>935619.73613174539</v>
      </c>
      <c r="I117" s="577">
        <f t="shared" si="33"/>
        <v>935619.73613174539</v>
      </c>
      <c r="J117" s="514">
        <f t="shared" si="17"/>
        <v>0</v>
      </c>
      <c r="K117" s="514"/>
      <c r="L117" s="525"/>
      <c r="M117" s="514">
        <f t="shared" si="34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23"/>
        <v/>
      </c>
      <c r="C118" s="507">
        <f>IF(D93="","-",+C117+1)</f>
        <v>2036</v>
      </c>
      <c r="D118" s="374">
        <f>IF(F117+SUM(E$99:E117)=D$92,F117,D$92-SUM(E$99:E117))</f>
        <v>5641924.5891231364</v>
      </c>
      <c r="E118" s="522">
        <f>IF(+J96&lt;F117,J96,D118)</f>
        <v>225682.71181818182</v>
      </c>
      <c r="F118" s="523">
        <f t="shared" si="30"/>
        <v>5416241.8773049545</v>
      </c>
      <c r="G118" s="523">
        <f t="shared" si="31"/>
        <v>5529083.2332140449</v>
      </c>
      <c r="H118" s="526">
        <f t="shared" si="32"/>
        <v>907778.37570152211</v>
      </c>
      <c r="I118" s="577">
        <f t="shared" si="33"/>
        <v>907778.37570152211</v>
      </c>
      <c r="J118" s="514">
        <f t="shared" si="17"/>
        <v>0</v>
      </c>
      <c r="K118" s="514"/>
      <c r="L118" s="525"/>
      <c r="M118" s="514">
        <f t="shared" si="34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23"/>
        <v/>
      </c>
      <c r="C119" s="507">
        <f>IF(D93="","-",+C118+1)</f>
        <v>2037</v>
      </c>
      <c r="D119" s="374">
        <f>IF(F118+SUM(E$99:E118)=D$92,F118,D$92-SUM(E$99:E118))</f>
        <v>5416241.8773049545</v>
      </c>
      <c r="E119" s="522">
        <f>IF(+J96&lt;F118,J96,D119)</f>
        <v>225682.71181818182</v>
      </c>
      <c r="F119" s="523">
        <f t="shared" si="30"/>
        <v>5190559.1654867725</v>
      </c>
      <c r="G119" s="523">
        <f t="shared" si="31"/>
        <v>5303400.521395864</v>
      </c>
      <c r="H119" s="526">
        <f t="shared" si="32"/>
        <v>879937.01527129917</v>
      </c>
      <c r="I119" s="577">
        <f t="shared" si="33"/>
        <v>879937.01527129917</v>
      </c>
      <c r="J119" s="514">
        <f t="shared" si="17"/>
        <v>0</v>
      </c>
      <c r="K119" s="514"/>
      <c r="L119" s="525"/>
      <c r="M119" s="514">
        <f t="shared" si="34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23"/>
        <v/>
      </c>
      <c r="C120" s="507">
        <f>IF(D93="","-",+C119+1)</f>
        <v>2038</v>
      </c>
      <c r="D120" s="374">
        <f>IF(F119+SUM(E$99:E119)=D$92,F119,D$92-SUM(E$99:E119))</f>
        <v>5190559.1654867725</v>
      </c>
      <c r="E120" s="522">
        <f>IF(+J96&lt;F119,J96,D120)</f>
        <v>225682.71181818182</v>
      </c>
      <c r="F120" s="523">
        <f t="shared" si="30"/>
        <v>4964876.4536685906</v>
      </c>
      <c r="G120" s="523">
        <f t="shared" si="31"/>
        <v>5077717.8095776811</v>
      </c>
      <c r="H120" s="526">
        <f t="shared" si="32"/>
        <v>852095.654841076</v>
      </c>
      <c r="I120" s="577">
        <f t="shared" si="33"/>
        <v>852095.654841076</v>
      </c>
      <c r="J120" s="514">
        <f t="shared" si="17"/>
        <v>0</v>
      </c>
      <c r="K120" s="514"/>
      <c r="L120" s="525"/>
      <c r="M120" s="514">
        <f t="shared" si="34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23"/>
        <v/>
      </c>
      <c r="C121" s="507">
        <f>IF(D93="","-",+C120+1)</f>
        <v>2039</v>
      </c>
      <c r="D121" s="374">
        <f>IF(F120+SUM(E$99:E120)=D$92,F120,D$92-SUM(E$99:E120))</f>
        <v>4964876.4536685906</v>
      </c>
      <c r="E121" s="522">
        <f>IF(+J96&lt;F120,J96,D121)</f>
        <v>225682.71181818182</v>
      </c>
      <c r="F121" s="523">
        <f t="shared" si="30"/>
        <v>4739193.7418504087</v>
      </c>
      <c r="G121" s="523">
        <f t="shared" si="31"/>
        <v>4852035.0977595001</v>
      </c>
      <c r="H121" s="526">
        <f t="shared" si="32"/>
        <v>824254.29441085306</v>
      </c>
      <c r="I121" s="577">
        <f t="shared" si="33"/>
        <v>824254.29441085306</v>
      </c>
      <c r="J121" s="514">
        <f t="shared" si="17"/>
        <v>0</v>
      </c>
      <c r="K121" s="514"/>
      <c r="L121" s="525"/>
      <c r="M121" s="514">
        <f t="shared" si="34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23"/>
        <v/>
      </c>
      <c r="C122" s="507">
        <f>IF(D93="","-",+C121+1)</f>
        <v>2040</v>
      </c>
      <c r="D122" s="374">
        <f>IF(F121+SUM(E$99:E121)=D$92,F121,D$92-SUM(E$99:E121))</f>
        <v>4739193.7418504087</v>
      </c>
      <c r="E122" s="522">
        <f>IF(+J96&lt;F121,J96,D122)</f>
        <v>225682.71181818182</v>
      </c>
      <c r="F122" s="523">
        <f t="shared" si="30"/>
        <v>4513511.0300322268</v>
      </c>
      <c r="G122" s="523">
        <f t="shared" si="31"/>
        <v>4626352.3859413173</v>
      </c>
      <c r="H122" s="526">
        <f t="shared" si="32"/>
        <v>796412.9339806299</v>
      </c>
      <c r="I122" s="577">
        <f t="shared" si="33"/>
        <v>796412.9339806299</v>
      </c>
      <c r="J122" s="514">
        <f t="shared" si="17"/>
        <v>0</v>
      </c>
      <c r="K122" s="514"/>
      <c r="L122" s="525"/>
      <c r="M122" s="514">
        <f t="shared" si="34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23"/>
        <v/>
      </c>
      <c r="C123" s="507">
        <f>IF(D93="","-",+C122+1)</f>
        <v>2041</v>
      </c>
      <c r="D123" s="374">
        <f>IF(F122+SUM(E$99:E122)=D$92,F122,D$92-SUM(E$99:E122))</f>
        <v>4513511.0300322268</v>
      </c>
      <c r="E123" s="522">
        <f>IF(+J96&lt;F122,J96,D123)</f>
        <v>225682.71181818182</v>
      </c>
      <c r="F123" s="523">
        <f t="shared" si="30"/>
        <v>4287828.3182140449</v>
      </c>
      <c r="G123" s="523">
        <f t="shared" si="31"/>
        <v>4400669.6741231363</v>
      </c>
      <c r="H123" s="526">
        <f t="shared" si="32"/>
        <v>768571.57355040684</v>
      </c>
      <c r="I123" s="577">
        <f t="shared" si="33"/>
        <v>768571.57355040684</v>
      </c>
      <c r="J123" s="514">
        <f t="shared" si="17"/>
        <v>0</v>
      </c>
      <c r="K123" s="514"/>
      <c r="L123" s="525"/>
      <c r="M123" s="514">
        <f t="shared" si="34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23"/>
        <v/>
      </c>
      <c r="C124" s="507">
        <f>IF(D93="","-",+C123+1)</f>
        <v>2042</v>
      </c>
      <c r="D124" s="374">
        <f>IF(F123+SUM(E$99:E123)=D$92,F123,D$92-SUM(E$99:E123))</f>
        <v>4287828.3182140449</v>
      </c>
      <c r="E124" s="522">
        <f>IF(+J96&lt;F123,J96,D124)</f>
        <v>225682.71181818182</v>
      </c>
      <c r="F124" s="523">
        <f t="shared" si="30"/>
        <v>4062145.606395863</v>
      </c>
      <c r="G124" s="523">
        <f t="shared" si="31"/>
        <v>4174986.962304954</v>
      </c>
      <c r="H124" s="526">
        <f t="shared" si="32"/>
        <v>740730.21312018379</v>
      </c>
      <c r="I124" s="577">
        <f t="shared" si="33"/>
        <v>740730.21312018379</v>
      </c>
      <c r="J124" s="514">
        <f t="shared" si="17"/>
        <v>0</v>
      </c>
      <c r="K124" s="514"/>
      <c r="L124" s="525"/>
      <c r="M124" s="514">
        <f t="shared" si="34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23"/>
        <v/>
      </c>
      <c r="C125" s="507">
        <f>IF(D93="","-",+C124+1)</f>
        <v>2043</v>
      </c>
      <c r="D125" s="374">
        <f>IF(F124+SUM(E$99:E124)=D$92,F124,D$92-SUM(E$99:E124))</f>
        <v>4062145.606395863</v>
      </c>
      <c r="E125" s="522">
        <f>IF(+J96&lt;F124,J96,D125)</f>
        <v>225682.71181818182</v>
      </c>
      <c r="F125" s="523">
        <f t="shared" si="30"/>
        <v>3836462.8945776811</v>
      </c>
      <c r="G125" s="523">
        <f t="shared" si="31"/>
        <v>3949304.250486772</v>
      </c>
      <c r="H125" s="526">
        <f t="shared" si="32"/>
        <v>712888.85268996074</v>
      </c>
      <c r="I125" s="577">
        <f t="shared" si="33"/>
        <v>712888.85268996074</v>
      </c>
      <c r="J125" s="514">
        <f t="shared" si="17"/>
        <v>0</v>
      </c>
      <c r="K125" s="514"/>
      <c r="L125" s="525"/>
      <c r="M125" s="514">
        <f t="shared" si="34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23"/>
        <v/>
      </c>
      <c r="C126" s="507">
        <f>IF(D93="","-",+C125+1)</f>
        <v>2044</v>
      </c>
      <c r="D126" s="374">
        <f>IF(F125+SUM(E$99:E125)=D$92,F125,D$92-SUM(E$99:E125))</f>
        <v>3836462.8945776811</v>
      </c>
      <c r="E126" s="522">
        <f>IF(+J96&lt;F125,J96,D126)</f>
        <v>225682.71181818182</v>
      </c>
      <c r="F126" s="523">
        <f t="shared" si="30"/>
        <v>3610780.1827594992</v>
      </c>
      <c r="G126" s="523">
        <f t="shared" si="31"/>
        <v>3723621.5386685901</v>
      </c>
      <c r="H126" s="526">
        <f t="shared" si="32"/>
        <v>685047.49225973769</v>
      </c>
      <c r="I126" s="577">
        <f t="shared" si="33"/>
        <v>685047.49225973769</v>
      </c>
      <c r="J126" s="514">
        <f t="shared" si="17"/>
        <v>0</v>
      </c>
      <c r="K126" s="514"/>
      <c r="L126" s="525"/>
      <c r="M126" s="514">
        <f t="shared" si="34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23"/>
        <v/>
      </c>
      <c r="C127" s="507">
        <f>IF(D93="","-",+C126+1)</f>
        <v>2045</v>
      </c>
      <c r="D127" s="374">
        <f>IF(F126+SUM(E$99:E126)=D$92,F126,D$92-SUM(E$99:E126))</f>
        <v>3610780.1827594992</v>
      </c>
      <c r="E127" s="522">
        <f>IF(+J96&lt;F126,J96,D127)</f>
        <v>225682.71181818182</v>
      </c>
      <c r="F127" s="523">
        <f t="shared" si="30"/>
        <v>3385097.4709413173</v>
      </c>
      <c r="G127" s="523">
        <f t="shared" si="31"/>
        <v>3497938.8268504082</v>
      </c>
      <c r="H127" s="526">
        <f t="shared" si="32"/>
        <v>657206.13182951452</v>
      </c>
      <c r="I127" s="577">
        <f t="shared" si="33"/>
        <v>657206.13182951452</v>
      </c>
      <c r="J127" s="514">
        <f t="shared" si="17"/>
        <v>0</v>
      </c>
      <c r="K127" s="514"/>
      <c r="L127" s="525"/>
      <c r="M127" s="514">
        <f t="shared" si="34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23"/>
        <v/>
      </c>
      <c r="C128" s="507">
        <f>IF(D93="","-",+C127+1)</f>
        <v>2046</v>
      </c>
      <c r="D128" s="374">
        <f>IF(F127+SUM(E$99:E127)=D$92,F127,D$92-SUM(E$99:E127))</f>
        <v>3385097.4709413173</v>
      </c>
      <c r="E128" s="522">
        <f>IF(+J96&lt;F127,J96,D128)</f>
        <v>225682.71181818182</v>
      </c>
      <c r="F128" s="523">
        <f t="shared" si="30"/>
        <v>3159414.7591231354</v>
      </c>
      <c r="G128" s="523">
        <f t="shared" si="31"/>
        <v>3272256.1150322263</v>
      </c>
      <c r="H128" s="526">
        <f t="shared" si="32"/>
        <v>629364.77139929147</v>
      </c>
      <c r="I128" s="577">
        <f t="shared" si="33"/>
        <v>629364.77139929147</v>
      </c>
      <c r="J128" s="514">
        <f t="shared" si="17"/>
        <v>0</v>
      </c>
      <c r="K128" s="514"/>
      <c r="L128" s="525"/>
      <c r="M128" s="514">
        <f t="shared" si="34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23"/>
        <v/>
      </c>
      <c r="C129" s="507">
        <f>IF(D93="","-",+C128+1)</f>
        <v>2047</v>
      </c>
      <c r="D129" s="374">
        <f>IF(F128+SUM(E$99:E128)=D$92,F128,D$92-SUM(E$99:E128))</f>
        <v>3159414.7591231354</v>
      </c>
      <c r="E129" s="522">
        <f>IF(+J96&lt;F128,J96,D129)</f>
        <v>225682.71181818182</v>
      </c>
      <c r="F129" s="523">
        <f t="shared" si="30"/>
        <v>2933732.0473049534</v>
      </c>
      <c r="G129" s="523">
        <f t="shared" si="31"/>
        <v>3046573.4032140444</v>
      </c>
      <c r="H129" s="526">
        <f t="shared" si="32"/>
        <v>601523.41096906841</v>
      </c>
      <c r="I129" s="577">
        <f t="shared" si="33"/>
        <v>601523.41096906841</v>
      </c>
      <c r="J129" s="514">
        <f t="shared" si="17"/>
        <v>0</v>
      </c>
      <c r="K129" s="514"/>
      <c r="L129" s="525"/>
      <c r="M129" s="514">
        <f t="shared" si="34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23"/>
        <v/>
      </c>
      <c r="C130" s="507">
        <f>IF(D93="","-",+C129+1)</f>
        <v>2048</v>
      </c>
      <c r="D130" s="374">
        <f>IF(F129+SUM(E$99:E129)=D$92,F129,D$92-SUM(E$99:E129))</f>
        <v>2933732.0473049534</v>
      </c>
      <c r="E130" s="522">
        <f>IF(+J96&lt;F129,J96,D130)</f>
        <v>225682.71181818182</v>
      </c>
      <c r="F130" s="523">
        <f t="shared" si="30"/>
        <v>2708049.3354867715</v>
      </c>
      <c r="G130" s="523">
        <f t="shared" si="31"/>
        <v>2820890.6913958625</v>
      </c>
      <c r="H130" s="526">
        <f t="shared" si="32"/>
        <v>573682.05053884536</v>
      </c>
      <c r="I130" s="577">
        <f t="shared" si="33"/>
        <v>573682.05053884536</v>
      </c>
      <c r="J130" s="514">
        <f t="shared" si="17"/>
        <v>0</v>
      </c>
      <c r="K130" s="514"/>
      <c r="L130" s="525"/>
      <c r="M130" s="514">
        <f t="shared" si="34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23"/>
        <v/>
      </c>
      <c r="C131" s="507">
        <f>IF(D93="","-",+C130+1)</f>
        <v>2049</v>
      </c>
      <c r="D131" s="374">
        <f>IF(F130+SUM(E$99:E130)=D$92,F130,D$92-SUM(E$99:E130))</f>
        <v>2708049.3354867715</v>
      </c>
      <c r="E131" s="522">
        <f>IF(+J96&lt;F130,J96,D131)</f>
        <v>225682.71181818182</v>
      </c>
      <c r="F131" s="523">
        <f t="shared" si="30"/>
        <v>2482366.6236685896</v>
      </c>
      <c r="G131" s="523">
        <f t="shared" si="31"/>
        <v>2595207.9795776806</v>
      </c>
      <c r="H131" s="526">
        <f t="shared" si="32"/>
        <v>545840.69010862231</v>
      </c>
      <c r="I131" s="577">
        <f t="shared" si="33"/>
        <v>545840.69010862231</v>
      </c>
      <c r="J131" s="514">
        <f t="shared" ref="J131:J154" si="35">+I541-H541</f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3"/>
        <v/>
      </c>
      <c r="C132" s="507">
        <f>IF(D93="","-",+C131+1)</f>
        <v>2050</v>
      </c>
      <c r="D132" s="374">
        <f>IF(F131+SUM(E$99:E131)=D$92,F131,D$92-SUM(E$99:E131))</f>
        <v>2482366.6236685896</v>
      </c>
      <c r="E132" s="522">
        <f>IF(+J96&lt;F131,J96,D132)</f>
        <v>225682.71181818182</v>
      </c>
      <c r="F132" s="523">
        <f t="shared" si="30"/>
        <v>2256683.9118504077</v>
      </c>
      <c r="G132" s="523">
        <f t="shared" si="31"/>
        <v>2369525.2677594987</v>
      </c>
      <c r="H132" s="526">
        <f t="shared" si="32"/>
        <v>517999.32967839914</v>
      </c>
      <c r="I132" s="577">
        <f t="shared" si="33"/>
        <v>517999.32967839914</v>
      </c>
      <c r="J132" s="514">
        <f t="shared" si="35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3"/>
        <v/>
      </c>
      <c r="C133" s="507">
        <f>IF(D93="","-",+C132+1)</f>
        <v>2051</v>
      </c>
      <c r="D133" s="374">
        <f>IF(F132+SUM(E$99:E132)=D$92,F132,D$92-SUM(E$99:E132))</f>
        <v>2256683.9118504077</v>
      </c>
      <c r="E133" s="522">
        <f>IF(+J96&lt;F132,J96,D133)</f>
        <v>225682.71181818182</v>
      </c>
      <c r="F133" s="523">
        <f t="shared" si="30"/>
        <v>2031001.2000322258</v>
      </c>
      <c r="G133" s="523">
        <f t="shared" si="31"/>
        <v>2143842.5559413168</v>
      </c>
      <c r="H133" s="526">
        <f t="shared" si="32"/>
        <v>490157.96924817609</v>
      </c>
      <c r="I133" s="577">
        <f t="shared" si="33"/>
        <v>490157.96924817609</v>
      </c>
      <c r="J133" s="514">
        <f t="shared" si="35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3"/>
        <v/>
      </c>
      <c r="C134" s="507">
        <f>IF(D93="","-",+C133+1)</f>
        <v>2052</v>
      </c>
      <c r="D134" s="374">
        <f>IF(F133+SUM(E$99:E133)=D$92,F133,D$92-SUM(E$99:E133))</f>
        <v>2031001.2000322258</v>
      </c>
      <c r="E134" s="522">
        <f>IF(+J96&lt;F133,J96,D134)</f>
        <v>225682.71181818182</v>
      </c>
      <c r="F134" s="523">
        <f t="shared" si="30"/>
        <v>1805318.4882140439</v>
      </c>
      <c r="G134" s="523">
        <f t="shared" si="31"/>
        <v>1918159.8441231349</v>
      </c>
      <c r="H134" s="526">
        <f t="shared" si="32"/>
        <v>462316.60881795303</v>
      </c>
      <c r="I134" s="577">
        <f t="shared" si="33"/>
        <v>462316.60881795303</v>
      </c>
      <c r="J134" s="514">
        <f t="shared" si="35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3"/>
        <v/>
      </c>
      <c r="C135" s="507">
        <f>IF(D93="","-",+C134+1)</f>
        <v>2053</v>
      </c>
      <c r="D135" s="374">
        <f>IF(F134+SUM(E$99:E134)=D$92,F134,D$92-SUM(E$99:E134))</f>
        <v>1805318.4882140439</v>
      </c>
      <c r="E135" s="522">
        <f>IF(+J96&lt;F134,J96,D135)</f>
        <v>225682.71181818182</v>
      </c>
      <c r="F135" s="523">
        <f t="shared" si="30"/>
        <v>1579635.776395862</v>
      </c>
      <c r="G135" s="523">
        <f t="shared" si="31"/>
        <v>1692477.1323049529</v>
      </c>
      <c r="H135" s="526">
        <f t="shared" si="32"/>
        <v>434475.24838772998</v>
      </c>
      <c r="I135" s="577">
        <f t="shared" si="33"/>
        <v>434475.24838772998</v>
      </c>
      <c r="J135" s="514">
        <f t="shared" si="35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3"/>
        <v/>
      </c>
      <c r="C136" s="507">
        <f>IF(D93="","-",+C135+1)</f>
        <v>2054</v>
      </c>
      <c r="D136" s="374">
        <f>IF(F135+SUM(E$99:E135)=D$92,F135,D$92-SUM(E$99:E135))</f>
        <v>1579635.776395862</v>
      </c>
      <c r="E136" s="522">
        <f>IF(+J96&lt;F135,J96,D136)</f>
        <v>225682.71181818182</v>
      </c>
      <c r="F136" s="523">
        <f t="shared" si="30"/>
        <v>1353953.0645776801</v>
      </c>
      <c r="G136" s="523">
        <f t="shared" si="31"/>
        <v>1466794.420486771</v>
      </c>
      <c r="H136" s="526">
        <f t="shared" si="32"/>
        <v>406633.88795750693</v>
      </c>
      <c r="I136" s="577">
        <f t="shared" si="33"/>
        <v>406633.88795750693</v>
      </c>
      <c r="J136" s="514">
        <f t="shared" si="35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3"/>
        <v/>
      </c>
      <c r="C137" s="507">
        <f>IF(D93="","-",+C136+1)</f>
        <v>2055</v>
      </c>
      <c r="D137" s="374">
        <f>IF(F136+SUM(E$99:E136)=D$92,F136,D$92-SUM(E$99:E136))</f>
        <v>1353953.0645776801</v>
      </c>
      <c r="E137" s="522">
        <f>IF(+J96&lt;F136,J96,D137)</f>
        <v>225682.71181818182</v>
      </c>
      <c r="F137" s="523">
        <f t="shared" si="30"/>
        <v>1128270.3527594982</v>
      </c>
      <c r="G137" s="523">
        <f t="shared" si="31"/>
        <v>1241111.7086685891</v>
      </c>
      <c r="H137" s="526">
        <f t="shared" si="32"/>
        <v>378792.52752728382</v>
      </c>
      <c r="I137" s="577">
        <f t="shared" si="33"/>
        <v>378792.52752728382</v>
      </c>
      <c r="J137" s="514">
        <f t="shared" si="35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3"/>
        <v/>
      </c>
      <c r="C138" s="507">
        <f>IF(D93="","-",+C137+1)</f>
        <v>2056</v>
      </c>
      <c r="D138" s="374">
        <f>IF(F137+SUM(E$99:E137)=D$92,F137,D$92-SUM(E$99:E137))</f>
        <v>1128270.3527594982</v>
      </c>
      <c r="E138" s="522">
        <f>IF(+J96&lt;F137,J96,D138)</f>
        <v>225682.71181818182</v>
      </c>
      <c r="F138" s="523">
        <f t="shared" si="30"/>
        <v>902587.64094131638</v>
      </c>
      <c r="G138" s="523">
        <f t="shared" si="31"/>
        <v>1015428.9968504072</v>
      </c>
      <c r="H138" s="526">
        <f t="shared" si="32"/>
        <v>350951.16709706071</v>
      </c>
      <c r="I138" s="577">
        <f t="shared" si="33"/>
        <v>350951.16709706071</v>
      </c>
      <c r="J138" s="514">
        <f t="shared" si="35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3"/>
        <v/>
      </c>
      <c r="C139" s="507">
        <f>IF(D93="","-",+C138+1)</f>
        <v>2057</v>
      </c>
      <c r="D139" s="374">
        <f>IF(F138+SUM(E$99:E138)=D$92,F138,D$92-SUM(E$99:E138))</f>
        <v>902587.64094131638</v>
      </c>
      <c r="E139" s="522">
        <f>IF(+J96&lt;F138,J96,D139)</f>
        <v>225682.71181818182</v>
      </c>
      <c r="F139" s="523">
        <f t="shared" si="30"/>
        <v>676904.92912313459</v>
      </c>
      <c r="G139" s="523">
        <f t="shared" si="31"/>
        <v>789746.28503222554</v>
      </c>
      <c r="H139" s="526">
        <f t="shared" si="32"/>
        <v>323109.80666683771</v>
      </c>
      <c r="I139" s="577">
        <f t="shared" si="33"/>
        <v>323109.80666683771</v>
      </c>
      <c r="J139" s="514">
        <f t="shared" si="35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3"/>
        <v/>
      </c>
      <c r="C140" s="507">
        <f>IF(D93="","-",+C139+1)</f>
        <v>2058</v>
      </c>
      <c r="D140" s="374">
        <f>IF(F139+SUM(E$99:E139)=D$92,F139,D$92-SUM(E$99:E139))</f>
        <v>676904.92912313459</v>
      </c>
      <c r="E140" s="522">
        <f>IF(+J96&lt;F139,J96,D140)</f>
        <v>225682.71181818182</v>
      </c>
      <c r="F140" s="523">
        <f t="shared" si="30"/>
        <v>451222.21730495279</v>
      </c>
      <c r="G140" s="523">
        <f t="shared" si="31"/>
        <v>564063.57321404363</v>
      </c>
      <c r="H140" s="526">
        <f t="shared" si="32"/>
        <v>295268.4462366146</v>
      </c>
      <c r="I140" s="577">
        <f t="shared" si="33"/>
        <v>295268.4462366146</v>
      </c>
      <c r="J140" s="514">
        <f t="shared" si="35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3"/>
        <v/>
      </c>
      <c r="C141" s="507">
        <f>IF(D93="","-",+C140+1)</f>
        <v>2059</v>
      </c>
      <c r="D141" s="374">
        <f>IF(F140+SUM(E$99:E140)=D$92,F140,D$92-SUM(E$99:E140))</f>
        <v>451222.21730495279</v>
      </c>
      <c r="E141" s="522">
        <f>IF(+J96&lt;F140,J96,D141)</f>
        <v>225682.71181818182</v>
      </c>
      <c r="F141" s="523">
        <f t="shared" si="30"/>
        <v>225539.50548677097</v>
      </c>
      <c r="G141" s="523">
        <f t="shared" si="31"/>
        <v>338380.8613958619</v>
      </c>
      <c r="H141" s="526">
        <f t="shared" si="32"/>
        <v>267427.08580639155</v>
      </c>
      <c r="I141" s="577">
        <f t="shared" si="33"/>
        <v>267427.08580639155</v>
      </c>
      <c r="J141" s="514">
        <f t="shared" si="35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3"/>
        <v/>
      </c>
      <c r="C142" s="507">
        <f>IF(D93="","-",+C141+1)</f>
        <v>2060</v>
      </c>
      <c r="D142" s="374">
        <f>IF(F141+SUM(E$99:E141)=D$92,F141,D$92-SUM(E$99:E141))</f>
        <v>225539.50548677097</v>
      </c>
      <c r="E142" s="522">
        <f>IF(+J96&lt;F141,J96,D142)</f>
        <v>225539.50548677097</v>
      </c>
      <c r="F142" s="523">
        <f t="shared" si="30"/>
        <v>0</v>
      </c>
      <c r="G142" s="523">
        <f t="shared" si="31"/>
        <v>112769.75274338548</v>
      </c>
      <c r="H142" s="526">
        <f t="shared" si="32"/>
        <v>239451.35237332009</v>
      </c>
      <c r="I142" s="577">
        <f t="shared" si="33"/>
        <v>239451.35237332009</v>
      </c>
      <c r="J142" s="514">
        <f t="shared" si="35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3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0"/>
        <v>0</v>
      </c>
      <c r="G143" s="523">
        <f t="shared" si="31"/>
        <v>0</v>
      </c>
      <c r="H143" s="526">
        <f t="shared" si="32"/>
        <v>0</v>
      </c>
      <c r="I143" s="577">
        <f t="shared" si="33"/>
        <v>0</v>
      </c>
      <c r="J143" s="514">
        <f t="shared" si="35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3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32"/>
        <v>0</v>
      </c>
      <c r="I144" s="577">
        <f t="shared" si="33"/>
        <v>0</v>
      </c>
      <c r="J144" s="514">
        <f t="shared" si="35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3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32"/>
        <v>0</v>
      </c>
      <c r="I145" s="577">
        <f t="shared" si="33"/>
        <v>0</v>
      </c>
      <c r="J145" s="514">
        <f t="shared" si="35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3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32"/>
        <v>0</v>
      </c>
      <c r="I146" s="577">
        <f t="shared" si="33"/>
        <v>0</v>
      </c>
      <c r="J146" s="514">
        <f t="shared" si="35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3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32"/>
        <v>0</v>
      </c>
      <c r="I147" s="577">
        <f t="shared" si="33"/>
        <v>0</v>
      </c>
      <c r="J147" s="514">
        <f t="shared" si="35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3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32"/>
        <v>0</v>
      </c>
      <c r="I148" s="577">
        <f t="shared" si="33"/>
        <v>0</v>
      </c>
      <c r="J148" s="514">
        <f t="shared" si="35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3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35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3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35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3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35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3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35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3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35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3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32"/>
        <v>0</v>
      </c>
      <c r="I154" s="579">
        <f t="shared" si="33"/>
        <v>0</v>
      </c>
      <c r="J154" s="533">
        <f t="shared" si="35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9930039.3199999966</v>
      </c>
      <c r="F155" s="375"/>
      <c r="G155" s="375"/>
      <c r="H155" s="375">
        <f>SUM(H99:H154)</f>
        <v>35606215.058742829</v>
      </c>
      <c r="I155" s="375">
        <f>SUM(I99:I154)</f>
        <v>35606215.058742829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A61" zoomScale="80" zoomScaleNormal="80" workbookViewId="0">
      <selection activeCell="D92" sqref="D9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967710.61723506683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967710.61723506683</v>
      </c>
      <c r="O6" s="269"/>
      <c r="P6" s="269"/>
    </row>
    <row r="7" spans="1:16" ht="13.5" thickBot="1">
      <c r="C7" s="467" t="s">
        <v>48</v>
      </c>
      <c r="D7" s="624" t="s">
        <v>435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427</v>
      </c>
      <c r="E9" s="637" t="s">
        <v>428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7196364.3600000003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171342.00857142857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 t="shared" ref="K17:K22" si="1">+G17</f>
        <v>591116.43032923993</v>
      </c>
      <c r="L17" s="513">
        <f t="shared" ref="L17:L72" si="2">IF(K17&lt;&gt;0,+G17-K17,0)</f>
        <v>0</v>
      </c>
      <c r="M17" s="512">
        <f t="shared" ref="M17:M22" si="3">+H17</f>
        <v>591116.43032923993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 t="shared" si="1"/>
        <v>1170011.6780969028</v>
      </c>
      <c r="L18" s="519">
        <f t="shared" si="2"/>
        <v>0</v>
      </c>
      <c r="M18" s="518">
        <f t="shared" si="3"/>
        <v>1170011.6780969028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 t="shared" si="1"/>
        <v>873342.3819354173</v>
      </c>
      <c r="L19" s="519">
        <f t="shared" ref="L19" si="6">IF(K19&lt;&gt;0,+G19-K19,0)</f>
        <v>0</v>
      </c>
      <c r="M19" s="518">
        <f t="shared" si="3"/>
        <v>873342.3819354173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 t="shared" si="1"/>
        <v>876872.6916380648</v>
      </c>
      <c r="L20" s="519">
        <f t="shared" ref="L20" si="8">IF(K20&lt;&gt;0,+G20-K20,0)</f>
        <v>0</v>
      </c>
      <c r="M20" s="518">
        <f t="shared" si="3"/>
        <v>876872.6916380648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 t="shared" si="1"/>
        <v>899459.98182080162</v>
      </c>
      <c r="L21" s="519">
        <f t="shared" ref="L21" si="9">IF(K21&lt;&gt;0,+G21-K21,0)</f>
        <v>0</v>
      </c>
      <c r="M21" s="518">
        <f t="shared" si="3"/>
        <v>899459.98182080162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6389706.9209756106</v>
      </c>
      <c r="E22" s="630">
        <v>171342.00857142857</v>
      </c>
      <c r="F22" s="631">
        <v>6218364.9124041824</v>
      </c>
      <c r="G22" s="630">
        <v>967710.61723506683</v>
      </c>
      <c r="H22" s="639">
        <v>967710.61723506683</v>
      </c>
      <c r="I22" s="511">
        <f t="shared" si="0"/>
        <v>0</v>
      </c>
      <c r="J22" s="511"/>
      <c r="K22" s="518">
        <f t="shared" si="1"/>
        <v>967710.61723506683</v>
      </c>
      <c r="L22" s="519">
        <f t="shared" ref="L22" si="10">IF(K22&lt;&gt;0,+G22-K22,0)</f>
        <v>0</v>
      </c>
      <c r="M22" s="518">
        <f t="shared" si="3"/>
        <v>967710.61723506683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523">
        <f>IF(F22+SUM(E$17:E22)=D$10,F22,D$10-SUM(E$17:E22))</f>
        <v>6218364.9124041824</v>
      </c>
      <c r="E23" s="522">
        <f>IF(+I14&lt;F22,I14,D23)</f>
        <v>171342.00857142857</v>
      </c>
      <c r="F23" s="523">
        <f t="shared" ref="F23:F72" si="11">+D23-E23</f>
        <v>6047022.9038327541</v>
      </c>
      <c r="G23" s="524">
        <f t="shared" ref="G23:G72" si="12">+I$12*((D23+F23)/2)+E23</f>
        <v>860927.23653011734</v>
      </c>
      <c r="H23" s="491">
        <f t="shared" ref="H23:H72" si="13">+I$13*((D23+F23)/2)+E23</f>
        <v>860927.23653011734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6047022.9038327541</v>
      </c>
      <c r="E24" s="522">
        <f>IF(+I14&lt;F23,I14,D24)</f>
        <v>171342.00857142857</v>
      </c>
      <c r="F24" s="523">
        <f t="shared" si="11"/>
        <v>5875680.8952613259</v>
      </c>
      <c r="G24" s="524">
        <f t="shared" si="12"/>
        <v>841660.83911817183</v>
      </c>
      <c r="H24" s="491">
        <f t="shared" si="13"/>
        <v>841660.83911817183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5875680.8952613259</v>
      </c>
      <c r="E25" s="522">
        <f>IF(+I14&lt;F24,I14,D25)</f>
        <v>171342.00857142857</v>
      </c>
      <c r="F25" s="523">
        <f t="shared" si="11"/>
        <v>5704338.8866898976</v>
      </c>
      <c r="G25" s="524">
        <f t="shared" si="12"/>
        <v>822394.44170622621</v>
      </c>
      <c r="H25" s="491">
        <f t="shared" si="13"/>
        <v>822394.44170622621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5704338.8866898976</v>
      </c>
      <c r="E26" s="522">
        <f>IF(+I14&lt;F25,I14,D26)</f>
        <v>171342.00857142857</v>
      </c>
      <c r="F26" s="523">
        <f t="shared" si="11"/>
        <v>5532996.8781184694</v>
      </c>
      <c r="G26" s="524">
        <f t="shared" si="12"/>
        <v>803128.0442942807</v>
      </c>
      <c r="H26" s="491">
        <f t="shared" si="13"/>
        <v>803128.0442942807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5532996.8781184694</v>
      </c>
      <c r="E27" s="522">
        <f>IF(+I14&lt;F26,I14,D27)</f>
        <v>171342.00857142857</v>
      </c>
      <c r="F27" s="523">
        <f t="shared" si="11"/>
        <v>5361654.8695470411</v>
      </c>
      <c r="G27" s="524">
        <f t="shared" si="12"/>
        <v>783861.64688233507</v>
      </c>
      <c r="H27" s="491">
        <f t="shared" si="13"/>
        <v>783861.64688233507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5361654.8695470411</v>
      </c>
      <c r="E28" s="522">
        <f>IF(+I14&lt;F27,I14,D28)</f>
        <v>171342.00857142857</v>
      </c>
      <c r="F28" s="523">
        <f t="shared" si="11"/>
        <v>5190312.8609756129</v>
      </c>
      <c r="G28" s="524">
        <f t="shared" si="12"/>
        <v>764595.24947038968</v>
      </c>
      <c r="H28" s="491">
        <f t="shared" si="13"/>
        <v>764595.24947038968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5190312.8609756129</v>
      </c>
      <c r="E29" s="522">
        <f>IF(+I14&lt;F28,I14,D29)</f>
        <v>171342.00857142857</v>
      </c>
      <c r="F29" s="523">
        <f t="shared" si="11"/>
        <v>5018970.8524041846</v>
      </c>
      <c r="G29" s="524">
        <f t="shared" si="12"/>
        <v>745328.85205844394</v>
      </c>
      <c r="H29" s="491">
        <f t="shared" si="13"/>
        <v>745328.85205844394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5018970.8524041846</v>
      </c>
      <c r="E30" s="522">
        <f>IF(+I14&lt;F29,I14,D30)</f>
        <v>171342.00857142857</v>
      </c>
      <c r="F30" s="523">
        <f t="shared" si="11"/>
        <v>4847628.8438327564</v>
      </c>
      <c r="G30" s="524">
        <f t="shared" si="12"/>
        <v>726062.45464649855</v>
      </c>
      <c r="H30" s="491">
        <f t="shared" si="13"/>
        <v>726062.45464649855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4847628.8438327564</v>
      </c>
      <c r="E31" s="522">
        <f>IF(+I14&lt;F30,I14,D31)</f>
        <v>171342.00857142857</v>
      </c>
      <c r="F31" s="523">
        <f t="shared" si="11"/>
        <v>4676286.8352613281</v>
      </c>
      <c r="G31" s="524">
        <f t="shared" si="12"/>
        <v>706796.05723455281</v>
      </c>
      <c r="H31" s="491">
        <f t="shared" si="13"/>
        <v>706796.05723455281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4676286.8352613281</v>
      </c>
      <c r="E32" s="522">
        <f>IF(+I14&lt;F31,I14,D32)</f>
        <v>171342.00857142857</v>
      </c>
      <c r="F32" s="523">
        <f t="shared" si="11"/>
        <v>4504944.8266898999</v>
      </c>
      <c r="G32" s="524">
        <f t="shared" si="12"/>
        <v>687529.65982260741</v>
      </c>
      <c r="H32" s="491">
        <f t="shared" si="13"/>
        <v>687529.65982260741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4504944.8266898999</v>
      </c>
      <c r="E33" s="522">
        <f>IF(+I14&lt;F32,I14,D33)</f>
        <v>171342.00857142857</v>
      </c>
      <c r="F33" s="523">
        <f t="shared" si="11"/>
        <v>4333602.8181184717</v>
      </c>
      <c r="G33" s="524">
        <f t="shared" si="12"/>
        <v>668263.26241066167</v>
      </c>
      <c r="H33" s="491">
        <f t="shared" si="13"/>
        <v>668263.26241066167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4333602.8181184717</v>
      </c>
      <c r="E34" s="522">
        <f>IF(+I14&lt;F33,I14,D34)</f>
        <v>171342.00857142857</v>
      </c>
      <c r="F34" s="523">
        <f t="shared" si="11"/>
        <v>4162260.8095470429</v>
      </c>
      <c r="G34" s="524">
        <f t="shared" si="12"/>
        <v>648996.86499871616</v>
      </c>
      <c r="H34" s="491">
        <f t="shared" si="13"/>
        <v>648996.86499871616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4162260.8095470429</v>
      </c>
      <c r="E35" s="522">
        <f>IF(+I14&lt;F34,I14,D35)</f>
        <v>171342.00857142857</v>
      </c>
      <c r="F35" s="523">
        <f t="shared" si="11"/>
        <v>3990918.8009756142</v>
      </c>
      <c r="G35" s="524">
        <f t="shared" si="12"/>
        <v>629730.46758677054</v>
      </c>
      <c r="H35" s="491">
        <f t="shared" si="13"/>
        <v>629730.46758677054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3990918.8009756142</v>
      </c>
      <c r="E36" s="522">
        <f>IF(+I14&lt;F35,I14,D36)</f>
        <v>171342.00857142857</v>
      </c>
      <c r="F36" s="523">
        <f t="shared" si="11"/>
        <v>3819576.7924041855</v>
      </c>
      <c r="G36" s="524">
        <f t="shared" si="12"/>
        <v>610464.07017482491</v>
      </c>
      <c r="H36" s="491">
        <f t="shared" si="13"/>
        <v>610464.07017482491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3819576.7924041855</v>
      </c>
      <c r="E37" s="522">
        <f>IF(+I14&lt;F36,I14,D37)</f>
        <v>171342.00857142857</v>
      </c>
      <c r="F37" s="523">
        <f t="shared" si="11"/>
        <v>3648234.7838327568</v>
      </c>
      <c r="G37" s="524">
        <f t="shared" si="12"/>
        <v>591197.6727628794</v>
      </c>
      <c r="H37" s="491">
        <f t="shared" si="13"/>
        <v>591197.6727628794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3648234.7838327568</v>
      </c>
      <c r="E38" s="522">
        <f>IF(+I14&lt;F37,I14,D38)</f>
        <v>171342.00857142857</v>
      </c>
      <c r="F38" s="523">
        <f t="shared" si="11"/>
        <v>3476892.7752613281</v>
      </c>
      <c r="G38" s="524">
        <f t="shared" si="12"/>
        <v>571931.27535093366</v>
      </c>
      <c r="H38" s="491">
        <f t="shared" si="13"/>
        <v>571931.27535093366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3476892.7752613281</v>
      </c>
      <c r="E39" s="522">
        <f>IF(+I14&lt;F38,I14,D39)</f>
        <v>171342.00857142857</v>
      </c>
      <c r="F39" s="523">
        <f t="shared" si="11"/>
        <v>3305550.7666898994</v>
      </c>
      <c r="G39" s="524">
        <f t="shared" si="12"/>
        <v>552664.87793898815</v>
      </c>
      <c r="H39" s="491">
        <f t="shared" si="13"/>
        <v>552664.87793898815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3305550.7666898994</v>
      </c>
      <c r="E40" s="522">
        <f>IF(+I14&lt;F39,I14,D40)</f>
        <v>171342.00857142857</v>
      </c>
      <c r="F40" s="523">
        <f t="shared" si="11"/>
        <v>3134208.7581184707</v>
      </c>
      <c r="G40" s="524">
        <f t="shared" si="12"/>
        <v>533398.48052704253</v>
      </c>
      <c r="H40" s="491">
        <f t="shared" si="13"/>
        <v>533398.48052704253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3134208.7581184707</v>
      </c>
      <c r="E41" s="522">
        <f>IF(+I14&lt;F40,I14,D41)</f>
        <v>171342.00857142857</v>
      </c>
      <c r="F41" s="523">
        <f t="shared" si="11"/>
        <v>2962866.749547042</v>
      </c>
      <c r="G41" s="524">
        <f t="shared" si="12"/>
        <v>514132.0831150969</v>
      </c>
      <c r="H41" s="491">
        <f t="shared" si="13"/>
        <v>514132.0831150969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2962866.749547042</v>
      </c>
      <c r="E42" s="522">
        <f>IF(+I14&lt;F41,I14,D42)</f>
        <v>171342.00857142857</v>
      </c>
      <c r="F42" s="523">
        <f t="shared" si="11"/>
        <v>2791524.7409756132</v>
      </c>
      <c r="G42" s="524">
        <f t="shared" si="12"/>
        <v>494865.68570315128</v>
      </c>
      <c r="H42" s="491">
        <f t="shared" si="13"/>
        <v>494865.68570315128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2791524.7409756132</v>
      </c>
      <c r="E43" s="522">
        <f>IF(+I14&lt;F42,I14,D43)</f>
        <v>171342.00857142857</v>
      </c>
      <c r="F43" s="523">
        <f t="shared" si="11"/>
        <v>2620182.7324041845</v>
      </c>
      <c r="G43" s="524">
        <f t="shared" si="12"/>
        <v>475599.28829120565</v>
      </c>
      <c r="H43" s="491">
        <f t="shared" si="13"/>
        <v>475599.28829120565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2620182.7324041845</v>
      </c>
      <c r="E44" s="522">
        <f>IF(+I14&lt;F43,I14,D44)</f>
        <v>171342.00857142857</v>
      </c>
      <c r="F44" s="523">
        <f t="shared" si="11"/>
        <v>2448840.7238327558</v>
      </c>
      <c r="G44" s="524">
        <f t="shared" si="12"/>
        <v>456332.89087926003</v>
      </c>
      <c r="H44" s="491">
        <f t="shared" si="13"/>
        <v>456332.89087926003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2448840.7238327558</v>
      </c>
      <c r="E45" s="522">
        <f>IF(+I14&lt;F44,I14,D45)</f>
        <v>171342.00857142857</v>
      </c>
      <c r="F45" s="523">
        <f t="shared" si="11"/>
        <v>2277498.7152613271</v>
      </c>
      <c r="G45" s="524">
        <f t="shared" si="12"/>
        <v>437066.49346731452</v>
      </c>
      <c r="H45" s="491">
        <f t="shared" si="13"/>
        <v>437066.49346731452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2277498.7152613271</v>
      </c>
      <c r="E46" s="522">
        <f>IF(+I14&lt;F45,I14,D46)</f>
        <v>171342.00857142857</v>
      </c>
      <c r="F46" s="523">
        <f t="shared" si="11"/>
        <v>2106156.7066898984</v>
      </c>
      <c r="G46" s="524">
        <f t="shared" si="12"/>
        <v>417800.09605536878</v>
      </c>
      <c r="H46" s="491">
        <f t="shared" si="13"/>
        <v>417800.09605536878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2106156.7066898984</v>
      </c>
      <c r="E47" s="522">
        <f>IF(+I14&lt;F46,I14,D47)</f>
        <v>171342.00857142857</v>
      </c>
      <c r="F47" s="523">
        <f t="shared" si="11"/>
        <v>1934814.6981184699</v>
      </c>
      <c r="G47" s="524">
        <f t="shared" si="12"/>
        <v>398533.69864342327</v>
      </c>
      <c r="H47" s="491">
        <f t="shared" si="13"/>
        <v>398533.69864342327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1934814.6981184699</v>
      </c>
      <c r="E48" s="522">
        <f>IF(+I14&lt;F47,I14,D48)</f>
        <v>171342.00857142857</v>
      </c>
      <c r="F48" s="523">
        <f t="shared" si="11"/>
        <v>1763472.6895470414</v>
      </c>
      <c r="G48" s="524">
        <f t="shared" si="12"/>
        <v>379267.30123147764</v>
      </c>
      <c r="H48" s="491">
        <f t="shared" si="13"/>
        <v>379267.30123147764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1763472.6895470414</v>
      </c>
      <c r="E49" s="522">
        <f>IF(+I14&lt;F48,I14,D49)</f>
        <v>171342.00857142857</v>
      </c>
      <c r="F49" s="523">
        <f t="shared" si="11"/>
        <v>1592130.680975613</v>
      </c>
      <c r="G49" s="524">
        <f t="shared" si="12"/>
        <v>360000.90381953208</v>
      </c>
      <c r="H49" s="491">
        <f t="shared" si="13"/>
        <v>360000.90381953208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1592130.680975613</v>
      </c>
      <c r="E50" s="522">
        <f>IF(+I14&lt;F49,I14,D50)</f>
        <v>171342.00857142857</v>
      </c>
      <c r="F50" s="523">
        <f t="shared" si="11"/>
        <v>1420788.6724041845</v>
      </c>
      <c r="G50" s="524">
        <f t="shared" si="12"/>
        <v>340734.50640758645</v>
      </c>
      <c r="H50" s="491">
        <f t="shared" si="13"/>
        <v>340734.50640758645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1420788.6724041845</v>
      </c>
      <c r="E51" s="522">
        <f>IF(+I14&lt;F50,I14,D51)</f>
        <v>171342.00857142857</v>
      </c>
      <c r="F51" s="523">
        <f t="shared" si="11"/>
        <v>1249446.663832756</v>
      </c>
      <c r="G51" s="524">
        <f t="shared" si="12"/>
        <v>321468.10899564088</v>
      </c>
      <c r="H51" s="491">
        <f t="shared" si="13"/>
        <v>321468.10899564088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1249446.663832756</v>
      </c>
      <c r="E52" s="522">
        <f>IF(+I14&lt;F51,I14,D52)</f>
        <v>171342.00857142857</v>
      </c>
      <c r="F52" s="523">
        <f t="shared" si="11"/>
        <v>1078104.6552613275</v>
      </c>
      <c r="G52" s="524">
        <f t="shared" si="12"/>
        <v>302201.71158369526</v>
      </c>
      <c r="H52" s="491">
        <f t="shared" si="13"/>
        <v>302201.71158369526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1078104.6552613275</v>
      </c>
      <c r="E53" s="522">
        <f>IF(+I14&lt;F52,I14,D53)</f>
        <v>171342.00857142857</v>
      </c>
      <c r="F53" s="523">
        <f t="shared" si="11"/>
        <v>906762.64668989892</v>
      </c>
      <c r="G53" s="524">
        <f t="shared" si="12"/>
        <v>282935.31417174969</v>
      </c>
      <c r="H53" s="491">
        <f t="shared" si="13"/>
        <v>282935.31417174969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906762.64668989892</v>
      </c>
      <c r="E54" s="522">
        <f>IF(+I14&lt;F53,I14,D54)</f>
        <v>171342.00857142857</v>
      </c>
      <c r="F54" s="523">
        <f t="shared" si="11"/>
        <v>735420.63811847032</v>
      </c>
      <c r="G54" s="524">
        <f t="shared" si="12"/>
        <v>263668.91675980412</v>
      </c>
      <c r="H54" s="491">
        <f t="shared" si="13"/>
        <v>263668.91675980412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735420.63811847032</v>
      </c>
      <c r="E55" s="522">
        <f>IF(+I14&lt;F54,I14,D55)</f>
        <v>171342.00857142857</v>
      </c>
      <c r="F55" s="523">
        <f t="shared" si="11"/>
        <v>564078.62954704172</v>
      </c>
      <c r="G55" s="524">
        <f t="shared" si="12"/>
        <v>244402.5193478585</v>
      </c>
      <c r="H55" s="491">
        <f t="shared" si="13"/>
        <v>244402.5193478585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564078.62954704172</v>
      </c>
      <c r="E56" s="522">
        <f>IF(+I14&lt;F55,I14,D56)</f>
        <v>171342.00857142857</v>
      </c>
      <c r="F56" s="523">
        <f t="shared" si="11"/>
        <v>392736.62097561313</v>
      </c>
      <c r="G56" s="524">
        <f t="shared" si="12"/>
        <v>225136.12193591293</v>
      </c>
      <c r="H56" s="491">
        <f t="shared" si="13"/>
        <v>225136.12193591293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392736.62097561313</v>
      </c>
      <c r="E57" s="522">
        <f>IF(+I14&lt;F56,I14,D57)</f>
        <v>171342.00857142857</v>
      </c>
      <c r="F57" s="523">
        <f t="shared" si="11"/>
        <v>221394.61240418456</v>
      </c>
      <c r="G57" s="524">
        <f t="shared" si="12"/>
        <v>205869.72452396731</v>
      </c>
      <c r="H57" s="491">
        <f t="shared" si="13"/>
        <v>205869.72452396731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221394.61240418456</v>
      </c>
      <c r="E58" s="522">
        <f>IF(+I14&lt;F57,I14,D58)</f>
        <v>171342.00857142857</v>
      </c>
      <c r="F58" s="523">
        <f t="shared" si="11"/>
        <v>50052.603832755995</v>
      </c>
      <c r="G58" s="524">
        <f t="shared" si="12"/>
        <v>186603.32711202171</v>
      </c>
      <c r="H58" s="491">
        <f t="shared" si="13"/>
        <v>186603.32711202171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50052.603832755995</v>
      </c>
      <c r="E59" s="522">
        <f>IF(+I14&lt;F58,I14,D59)</f>
        <v>50052.603832755995</v>
      </c>
      <c r="F59" s="523">
        <f t="shared" si="11"/>
        <v>0</v>
      </c>
      <c r="G59" s="524">
        <f t="shared" si="12"/>
        <v>52866.663750066175</v>
      </c>
      <c r="H59" s="491">
        <f t="shared" si="13"/>
        <v>52866.663750066175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2"/>
        <v>0</v>
      </c>
      <c r="H60" s="491">
        <f t="shared" si="13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7196364.3599999994</v>
      </c>
      <c r="F73" s="375"/>
      <c r="G73" s="375">
        <f>SUM(G17:G72)</f>
        <v>24286930.590364072</v>
      </c>
      <c r="H73" s="375">
        <f>SUM(H17:H72)</f>
        <v>24286930.590364072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967710.61723506683</v>
      </c>
      <c r="N87" s="546">
        <f>IF(J92&lt;D11,0,VLOOKUP(J92,C17:O72,11))</f>
        <v>967710.61723506683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946103.37226880074</v>
      </c>
      <c r="N88" s="550">
        <f>IF(J92&lt;D11,0,VLOOKUP(J92,C99:P154,7))</f>
        <v>946103.37226880074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-21607.244966266095</v>
      </c>
      <c r="N89" s="555">
        <f>+N88-N87</f>
        <v>-21607.244966266095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7196364.3600000003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5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163553.73545454547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4">+I99-H99</f>
        <v>0</v>
      </c>
      <c r="K99" s="514"/>
      <c r="L99" s="512">
        <f>+H99</f>
        <v>461070.82780968421</v>
      </c>
      <c r="M99" s="513">
        <f t="shared" ref="M99:M100" si="15">IF(L99&lt;&gt;0,+H99-L99,0)</f>
        <v>0</v>
      </c>
      <c r="N99" s="512">
        <f>+I99</f>
        <v>461070.82780968421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4"/>
        <v>0</v>
      </c>
      <c r="K100" s="514"/>
      <c r="L100" s="655">
        <f>+H100</f>
        <v>919533.97318451235</v>
      </c>
      <c r="M100" s="514">
        <f t="shared" si="15"/>
        <v>0</v>
      </c>
      <c r="N100" s="655">
        <f>+I100</f>
        <v>919533.97318451235</v>
      </c>
      <c r="O100" s="514">
        <f t="shared" si="16"/>
        <v>0</v>
      </c>
      <c r="P100" s="514">
        <f t="shared" si="17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4"/>
        <v>0</v>
      </c>
      <c r="K101" s="514"/>
      <c r="L101" s="655">
        <f>+H101</f>
        <v>909048.49398459145</v>
      </c>
      <c r="M101" s="514">
        <f t="shared" ref="M101" si="19">IF(L101&lt;&gt;0,+H101-L101,0)</f>
        <v>0</v>
      </c>
      <c r="N101" s="655">
        <f>+I101</f>
        <v>909048.49398459145</v>
      </c>
      <c r="O101" s="514">
        <f t="shared" si="16"/>
        <v>0</v>
      </c>
      <c r="P101" s="514">
        <f t="shared" si="17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629">
        <v>6772005.0429125139</v>
      </c>
      <c r="E102" s="630">
        <v>175521.07317073172</v>
      </c>
      <c r="F102" s="631">
        <v>6596483.9697417822</v>
      </c>
      <c r="G102" s="631">
        <v>6684244.5063271485</v>
      </c>
      <c r="H102" s="633">
        <v>934277.91718640598</v>
      </c>
      <c r="I102" s="634">
        <v>934277.91718640598</v>
      </c>
      <c r="J102" s="514">
        <f t="shared" si="14"/>
        <v>0</v>
      </c>
      <c r="K102" s="514"/>
      <c r="L102" s="655">
        <f>+H102</f>
        <v>934277.91718640598</v>
      </c>
      <c r="M102" s="514">
        <f t="shared" ref="M102" si="20">IF(L102&lt;&gt;0,+H102-L102,0)</f>
        <v>0</v>
      </c>
      <c r="N102" s="655">
        <f>+I102</f>
        <v>934277.91718640598</v>
      </c>
      <c r="O102" s="514">
        <f t="shared" si="16"/>
        <v>0</v>
      </c>
      <c r="P102" s="514">
        <f t="shared" si="17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629">
        <v>6596483.9697417822</v>
      </c>
      <c r="E103" s="630">
        <v>171342</v>
      </c>
      <c r="F103" s="631">
        <v>6425141.9697417822</v>
      </c>
      <c r="G103" s="631">
        <v>6510812.9697417822</v>
      </c>
      <c r="H103" s="633">
        <v>936088.0478784244</v>
      </c>
      <c r="I103" s="634">
        <v>936088.0478784244</v>
      </c>
      <c r="J103" s="514">
        <f t="shared" si="14"/>
        <v>0</v>
      </c>
      <c r="K103" s="514"/>
      <c r="L103" s="655">
        <f>+H103</f>
        <v>936088.0478784244</v>
      </c>
      <c r="M103" s="514">
        <f t="shared" ref="M103" si="21">IF(L103&lt;&gt;0,+H103-L103,0)</f>
        <v>0</v>
      </c>
      <c r="N103" s="655">
        <f>+I103</f>
        <v>936088.0478784244</v>
      </c>
      <c r="O103" s="514">
        <f t="shared" ref="O103" si="22">IF(N103&lt;&gt;0,+I103-N103,0)</f>
        <v>0</v>
      </c>
      <c r="P103" s="514">
        <f t="shared" ref="P103" si="23">+O103-M103</f>
        <v>0</v>
      </c>
    </row>
    <row r="104" spans="1:16" ht="12.5">
      <c r="B104" s="195" t="str">
        <f t="shared" si="18"/>
        <v>IU</v>
      </c>
      <c r="C104" s="507">
        <f>IF(D93="","-",+C103+1)</f>
        <v>2023</v>
      </c>
      <c r="D104" s="374">
        <f>IF(F103+SUM(E$99:E103)=D$92,F103,D$92-SUM(E$99:E103))</f>
        <v>6425142.3297417825</v>
      </c>
      <c r="E104" s="522">
        <f>IF(+J96&lt;F103,J96,D104)</f>
        <v>163553.73545454547</v>
      </c>
      <c r="F104" s="523">
        <f t="shared" ref="F104:F154" si="24">+D104-E104</f>
        <v>6261588.5942872372</v>
      </c>
      <c r="G104" s="523">
        <f t="shared" ref="G104:G154" si="25">+(F104+D104)/2</f>
        <v>6343365.4620145094</v>
      </c>
      <c r="H104" s="526">
        <f t="shared" ref="H104:H154" si="26">+J$94*G104+E104</f>
        <v>946103.37226880074</v>
      </c>
      <c r="I104" s="577">
        <f t="shared" ref="I104:I154" si="27">+J$95*G104+E104</f>
        <v>946103.37226880074</v>
      </c>
      <c r="J104" s="514">
        <f t="shared" si="14"/>
        <v>0</v>
      </c>
      <c r="K104" s="514"/>
      <c r="L104" s="525"/>
      <c r="M104" s="514">
        <f t="shared" ref="M104:M130" si="28">IF(L104&lt;&gt;0,+H104-L104,0)</f>
        <v>0</v>
      </c>
      <c r="N104" s="525"/>
      <c r="O104" s="514">
        <f t="shared" si="16"/>
        <v>0</v>
      </c>
      <c r="P104" s="514">
        <f t="shared" si="17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6261588.5942872372</v>
      </c>
      <c r="E105" s="522">
        <f>IF(+J96&lt;F104,J96,D105)</f>
        <v>163553.73545454547</v>
      </c>
      <c r="F105" s="523">
        <f t="shared" si="24"/>
        <v>6098034.8588326918</v>
      </c>
      <c r="G105" s="523">
        <f t="shared" si="25"/>
        <v>6179811.7265599649</v>
      </c>
      <c r="H105" s="526">
        <f t="shared" si="26"/>
        <v>925926.55650026351</v>
      </c>
      <c r="I105" s="577">
        <f t="shared" si="27"/>
        <v>925926.55650026351</v>
      </c>
      <c r="J105" s="514">
        <f t="shared" si="14"/>
        <v>0</v>
      </c>
      <c r="K105" s="514"/>
      <c r="L105" s="525"/>
      <c r="M105" s="514">
        <f t="shared" si="28"/>
        <v>0</v>
      </c>
      <c r="N105" s="525"/>
      <c r="O105" s="514">
        <f t="shared" si="16"/>
        <v>0</v>
      </c>
      <c r="P105" s="514">
        <f t="shared" si="17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6098034.8588326918</v>
      </c>
      <c r="E106" s="522">
        <f>IF(+J96&lt;F105,J96,D106)</f>
        <v>163553.73545454547</v>
      </c>
      <c r="F106" s="523">
        <f t="shared" si="24"/>
        <v>5934481.1233781464</v>
      </c>
      <c r="G106" s="523">
        <f t="shared" si="25"/>
        <v>6016257.9911054187</v>
      </c>
      <c r="H106" s="526">
        <f t="shared" si="26"/>
        <v>905749.74073172605</v>
      </c>
      <c r="I106" s="577">
        <f t="shared" si="27"/>
        <v>905749.74073172605</v>
      </c>
      <c r="J106" s="514">
        <f t="shared" si="14"/>
        <v>0</v>
      </c>
      <c r="K106" s="514"/>
      <c r="L106" s="525"/>
      <c r="M106" s="514">
        <f t="shared" si="28"/>
        <v>0</v>
      </c>
      <c r="N106" s="525"/>
      <c r="O106" s="514">
        <f t="shared" si="16"/>
        <v>0</v>
      </c>
      <c r="P106" s="514">
        <f t="shared" si="17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5934481.1233781464</v>
      </c>
      <c r="E107" s="522">
        <f>IF(+J96&lt;F106,J96,D107)</f>
        <v>163553.73545454547</v>
      </c>
      <c r="F107" s="523">
        <f t="shared" si="24"/>
        <v>5770927.3879236011</v>
      </c>
      <c r="G107" s="523">
        <f t="shared" si="25"/>
        <v>5852704.2556508742</v>
      </c>
      <c r="H107" s="526">
        <f t="shared" si="26"/>
        <v>885572.92496318894</v>
      </c>
      <c r="I107" s="577">
        <f t="shared" si="27"/>
        <v>885572.92496318894</v>
      </c>
      <c r="J107" s="514">
        <f t="shared" si="14"/>
        <v>0</v>
      </c>
      <c r="K107" s="514"/>
      <c r="L107" s="525"/>
      <c r="M107" s="514">
        <f t="shared" si="28"/>
        <v>0</v>
      </c>
      <c r="N107" s="525"/>
      <c r="O107" s="514">
        <f t="shared" si="16"/>
        <v>0</v>
      </c>
      <c r="P107" s="514">
        <f t="shared" si="17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5770927.3879236011</v>
      </c>
      <c r="E108" s="522">
        <f>IF(+J96&lt;F107,J96,D108)</f>
        <v>163553.73545454547</v>
      </c>
      <c r="F108" s="523">
        <f t="shared" si="24"/>
        <v>5607373.6524690557</v>
      </c>
      <c r="G108" s="523">
        <f t="shared" si="25"/>
        <v>5689150.5201963279</v>
      </c>
      <c r="H108" s="526">
        <f t="shared" si="26"/>
        <v>865396.10919465148</v>
      </c>
      <c r="I108" s="577">
        <f t="shared" si="27"/>
        <v>865396.10919465148</v>
      </c>
      <c r="J108" s="514">
        <f t="shared" si="14"/>
        <v>0</v>
      </c>
      <c r="K108" s="514"/>
      <c r="L108" s="525"/>
      <c r="M108" s="514">
        <f t="shared" si="28"/>
        <v>0</v>
      </c>
      <c r="N108" s="525"/>
      <c r="O108" s="514">
        <f t="shared" si="16"/>
        <v>0</v>
      </c>
      <c r="P108" s="514">
        <f t="shared" si="17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5607373.6524690557</v>
      </c>
      <c r="E109" s="522">
        <f>IF(+J96&lt;F108,J96,D109)</f>
        <v>163553.73545454547</v>
      </c>
      <c r="F109" s="523">
        <f t="shared" si="24"/>
        <v>5443819.9170145104</v>
      </c>
      <c r="G109" s="523">
        <f t="shared" si="25"/>
        <v>5525596.7847417835</v>
      </c>
      <c r="H109" s="526">
        <f t="shared" si="26"/>
        <v>845219.29342611437</v>
      </c>
      <c r="I109" s="577">
        <f t="shared" si="27"/>
        <v>845219.29342611437</v>
      </c>
      <c r="J109" s="514">
        <f t="shared" si="14"/>
        <v>0</v>
      </c>
      <c r="K109" s="514"/>
      <c r="L109" s="525"/>
      <c r="M109" s="514">
        <f t="shared" si="28"/>
        <v>0</v>
      </c>
      <c r="N109" s="525"/>
      <c r="O109" s="514">
        <f t="shared" si="16"/>
        <v>0</v>
      </c>
      <c r="P109" s="514">
        <f t="shared" si="17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5443819.9170145104</v>
      </c>
      <c r="E110" s="522">
        <f>IF(+J96&lt;F109,J96,D110)</f>
        <v>163553.73545454547</v>
      </c>
      <c r="F110" s="523">
        <f t="shared" si="24"/>
        <v>5280266.181559965</v>
      </c>
      <c r="G110" s="523">
        <f t="shared" si="25"/>
        <v>5362043.0492872372</v>
      </c>
      <c r="H110" s="526">
        <f t="shared" si="26"/>
        <v>825042.47765757691</v>
      </c>
      <c r="I110" s="577">
        <f t="shared" si="27"/>
        <v>825042.47765757691</v>
      </c>
      <c r="J110" s="514">
        <f t="shared" si="14"/>
        <v>0</v>
      </c>
      <c r="K110" s="514"/>
      <c r="L110" s="525"/>
      <c r="M110" s="514">
        <f t="shared" si="28"/>
        <v>0</v>
      </c>
      <c r="N110" s="525"/>
      <c r="O110" s="514">
        <f t="shared" si="16"/>
        <v>0</v>
      </c>
      <c r="P110" s="514">
        <f t="shared" si="17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5280266.181559965</v>
      </c>
      <c r="E111" s="522">
        <f>IF(+J96&lt;F110,J96,D111)</f>
        <v>163553.73545454547</v>
      </c>
      <c r="F111" s="523">
        <f t="shared" si="24"/>
        <v>5116712.4461054197</v>
      </c>
      <c r="G111" s="523">
        <f t="shared" si="25"/>
        <v>5198489.3138326928</v>
      </c>
      <c r="H111" s="526">
        <f t="shared" si="26"/>
        <v>804865.66188903968</v>
      </c>
      <c r="I111" s="577">
        <f t="shared" si="27"/>
        <v>804865.66188903968</v>
      </c>
      <c r="J111" s="514">
        <f t="shared" si="14"/>
        <v>0</v>
      </c>
      <c r="K111" s="514"/>
      <c r="L111" s="525"/>
      <c r="M111" s="514">
        <f t="shared" si="28"/>
        <v>0</v>
      </c>
      <c r="N111" s="525"/>
      <c r="O111" s="514">
        <f t="shared" si="16"/>
        <v>0</v>
      </c>
      <c r="P111" s="514">
        <f t="shared" si="17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5116712.4461054197</v>
      </c>
      <c r="E112" s="522">
        <f>IF(+J96&lt;F111,J96,D112)</f>
        <v>163553.73545454547</v>
      </c>
      <c r="F112" s="523">
        <f t="shared" si="24"/>
        <v>4953158.7106508743</v>
      </c>
      <c r="G112" s="523">
        <f t="shared" si="25"/>
        <v>5034935.5783781465</v>
      </c>
      <c r="H112" s="526">
        <f t="shared" si="26"/>
        <v>784688.84612050233</v>
      </c>
      <c r="I112" s="577">
        <f t="shared" si="27"/>
        <v>784688.84612050233</v>
      </c>
      <c r="J112" s="514">
        <f t="shared" si="14"/>
        <v>0</v>
      </c>
      <c r="K112" s="514"/>
      <c r="L112" s="525"/>
      <c r="M112" s="514">
        <f t="shared" si="28"/>
        <v>0</v>
      </c>
      <c r="N112" s="525"/>
      <c r="O112" s="514">
        <f t="shared" si="16"/>
        <v>0</v>
      </c>
      <c r="P112" s="514">
        <f t="shared" si="17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4953158.7106508743</v>
      </c>
      <c r="E113" s="522">
        <f>IF(+J96&lt;F112,J96,D113)</f>
        <v>163553.73545454547</v>
      </c>
      <c r="F113" s="523">
        <f t="shared" si="24"/>
        <v>4789604.9751963289</v>
      </c>
      <c r="G113" s="523">
        <f t="shared" si="25"/>
        <v>4871381.8429236021</v>
      </c>
      <c r="H113" s="526">
        <f t="shared" si="26"/>
        <v>764512.03035196511</v>
      </c>
      <c r="I113" s="577">
        <f t="shared" si="27"/>
        <v>764512.03035196511</v>
      </c>
      <c r="J113" s="514">
        <f t="shared" si="14"/>
        <v>0</v>
      </c>
      <c r="K113" s="514"/>
      <c r="L113" s="525"/>
      <c r="M113" s="514">
        <f t="shared" si="28"/>
        <v>0</v>
      </c>
      <c r="N113" s="525"/>
      <c r="O113" s="514">
        <f t="shared" si="16"/>
        <v>0</v>
      </c>
      <c r="P113" s="514">
        <f t="shared" si="17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4789604.9751963289</v>
      </c>
      <c r="E114" s="522">
        <f>IF(+J96&lt;F113,J96,D114)</f>
        <v>163553.73545454547</v>
      </c>
      <c r="F114" s="523">
        <f t="shared" si="24"/>
        <v>4626051.2397417836</v>
      </c>
      <c r="G114" s="523">
        <f t="shared" si="25"/>
        <v>4707828.1074690558</v>
      </c>
      <c r="H114" s="526">
        <f t="shared" si="26"/>
        <v>744335.21458342765</v>
      </c>
      <c r="I114" s="577">
        <f t="shared" si="27"/>
        <v>744335.21458342765</v>
      </c>
      <c r="J114" s="514">
        <f t="shared" si="14"/>
        <v>0</v>
      </c>
      <c r="K114" s="514"/>
      <c r="L114" s="525"/>
      <c r="M114" s="514">
        <f t="shared" si="28"/>
        <v>0</v>
      </c>
      <c r="N114" s="525"/>
      <c r="O114" s="514">
        <f t="shared" si="16"/>
        <v>0</v>
      </c>
      <c r="P114" s="514">
        <f t="shared" si="17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4626051.2397417836</v>
      </c>
      <c r="E115" s="522">
        <f>IF(+J96&lt;F114,J96,D115)</f>
        <v>163553.73545454547</v>
      </c>
      <c r="F115" s="523">
        <f t="shared" si="24"/>
        <v>4462497.5042872382</v>
      </c>
      <c r="G115" s="523">
        <f t="shared" si="25"/>
        <v>4544274.3720145114</v>
      </c>
      <c r="H115" s="526">
        <f t="shared" si="26"/>
        <v>724158.39881489053</v>
      </c>
      <c r="I115" s="577">
        <f t="shared" si="27"/>
        <v>724158.39881489053</v>
      </c>
      <c r="J115" s="514">
        <f t="shared" si="14"/>
        <v>0</v>
      </c>
      <c r="K115" s="514"/>
      <c r="L115" s="525"/>
      <c r="M115" s="514">
        <f t="shared" si="28"/>
        <v>0</v>
      </c>
      <c r="N115" s="525"/>
      <c r="O115" s="514">
        <f t="shared" si="16"/>
        <v>0</v>
      </c>
      <c r="P115" s="514">
        <f t="shared" si="17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4462497.5042872382</v>
      </c>
      <c r="E116" s="522">
        <f>IF(+J96&lt;F115,J96,D116)</f>
        <v>163553.73545454547</v>
      </c>
      <c r="F116" s="523">
        <f t="shared" si="24"/>
        <v>4298943.7688326929</v>
      </c>
      <c r="G116" s="523">
        <f t="shared" si="25"/>
        <v>4380720.6365599651</v>
      </c>
      <c r="H116" s="526">
        <f t="shared" si="26"/>
        <v>703981.58304635307</v>
      </c>
      <c r="I116" s="577">
        <f t="shared" si="27"/>
        <v>703981.58304635307</v>
      </c>
      <c r="J116" s="514">
        <f t="shared" si="14"/>
        <v>0</v>
      </c>
      <c r="K116" s="514"/>
      <c r="L116" s="525"/>
      <c r="M116" s="514">
        <f t="shared" si="28"/>
        <v>0</v>
      </c>
      <c r="N116" s="525"/>
      <c r="O116" s="514">
        <f t="shared" si="16"/>
        <v>0</v>
      </c>
      <c r="P116" s="514">
        <f t="shared" si="17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4298943.7688326929</v>
      </c>
      <c r="E117" s="522">
        <f>IF(+J96&lt;F116,J96,D117)</f>
        <v>163553.73545454547</v>
      </c>
      <c r="F117" s="523">
        <f t="shared" si="24"/>
        <v>4135390.0333781475</v>
      </c>
      <c r="G117" s="523">
        <f t="shared" si="25"/>
        <v>4217166.9011054207</v>
      </c>
      <c r="H117" s="526">
        <f t="shared" si="26"/>
        <v>683804.76727781584</v>
      </c>
      <c r="I117" s="577">
        <f t="shared" si="27"/>
        <v>683804.76727781584</v>
      </c>
      <c r="J117" s="514">
        <f t="shared" si="14"/>
        <v>0</v>
      </c>
      <c r="K117" s="514"/>
      <c r="L117" s="525"/>
      <c r="M117" s="514">
        <f t="shared" si="28"/>
        <v>0</v>
      </c>
      <c r="N117" s="525"/>
      <c r="O117" s="514">
        <f t="shared" si="16"/>
        <v>0</v>
      </c>
      <c r="P117" s="514">
        <f t="shared" si="17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4135390.0333781475</v>
      </c>
      <c r="E118" s="522">
        <f>IF(+J96&lt;F117,J96,D118)</f>
        <v>163553.73545454547</v>
      </c>
      <c r="F118" s="523">
        <f t="shared" si="24"/>
        <v>3971836.2979236022</v>
      </c>
      <c r="G118" s="523">
        <f t="shared" si="25"/>
        <v>4053613.1656508748</v>
      </c>
      <c r="H118" s="526">
        <f t="shared" si="26"/>
        <v>663627.9515092785</v>
      </c>
      <c r="I118" s="577">
        <f t="shared" si="27"/>
        <v>663627.9515092785</v>
      </c>
      <c r="J118" s="514">
        <f t="shared" si="14"/>
        <v>0</v>
      </c>
      <c r="K118" s="514"/>
      <c r="L118" s="525"/>
      <c r="M118" s="514">
        <f t="shared" si="28"/>
        <v>0</v>
      </c>
      <c r="N118" s="525"/>
      <c r="O118" s="514">
        <f t="shared" si="16"/>
        <v>0</v>
      </c>
      <c r="P118" s="514">
        <f t="shared" si="17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3971836.2979236022</v>
      </c>
      <c r="E119" s="522">
        <f>IF(+J96&lt;F118,J96,D119)</f>
        <v>163553.73545454547</v>
      </c>
      <c r="F119" s="523">
        <f t="shared" si="24"/>
        <v>3808282.5624690568</v>
      </c>
      <c r="G119" s="523">
        <f t="shared" si="25"/>
        <v>3890059.4301963295</v>
      </c>
      <c r="H119" s="526">
        <f t="shared" si="26"/>
        <v>643451.13574074127</v>
      </c>
      <c r="I119" s="577">
        <f t="shared" si="27"/>
        <v>643451.13574074127</v>
      </c>
      <c r="J119" s="514">
        <f t="shared" si="14"/>
        <v>0</v>
      </c>
      <c r="K119" s="514"/>
      <c r="L119" s="525"/>
      <c r="M119" s="514">
        <f t="shared" si="28"/>
        <v>0</v>
      </c>
      <c r="N119" s="525"/>
      <c r="O119" s="514">
        <f t="shared" si="16"/>
        <v>0</v>
      </c>
      <c r="P119" s="514">
        <f t="shared" si="17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3808282.5624690568</v>
      </c>
      <c r="E120" s="522">
        <f>IF(+J96&lt;F119,J96,D120)</f>
        <v>163553.73545454547</v>
      </c>
      <c r="F120" s="523">
        <f t="shared" si="24"/>
        <v>3644728.8270145115</v>
      </c>
      <c r="G120" s="523">
        <f t="shared" si="25"/>
        <v>3726505.6947417841</v>
      </c>
      <c r="H120" s="526">
        <f t="shared" si="26"/>
        <v>623274.31997220393</v>
      </c>
      <c r="I120" s="577">
        <f t="shared" si="27"/>
        <v>623274.31997220393</v>
      </c>
      <c r="J120" s="514">
        <f t="shared" si="14"/>
        <v>0</v>
      </c>
      <c r="K120" s="514"/>
      <c r="L120" s="525"/>
      <c r="M120" s="514">
        <f t="shared" si="28"/>
        <v>0</v>
      </c>
      <c r="N120" s="525"/>
      <c r="O120" s="514">
        <f t="shared" si="16"/>
        <v>0</v>
      </c>
      <c r="P120" s="514">
        <f t="shared" si="17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3644728.8270145115</v>
      </c>
      <c r="E121" s="522">
        <f>IF(+J96&lt;F120,J96,D121)</f>
        <v>163553.73545454547</v>
      </c>
      <c r="F121" s="523">
        <f t="shared" si="24"/>
        <v>3481175.0915599661</v>
      </c>
      <c r="G121" s="523">
        <f t="shared" si="25"/>
        <v>3562951.9592872388</v>
      </c>
      <c r="H121" s="526">
        <f t="shared" si="26"/>
        <v>603097.5042036667</v>
      </c>
      <c r="I121" s="577">
        <f t="shared" si="27"/>
        <v>603097.5042036667</v>
      </c>
      <c r="J121" s="514">
        <f t="shared" si="14"/>
        <v>0</v>
      </c>
      <c r="K121" s="514"/>
      <c r="L121" s="525"/>
      <c r="M121" s="514">
        <f t="shared" si="28"/>
        <v>0</v>
      </c>
      <c r="N121" s="525"/>
      <c r="O121" s="514">
        <f t="shared" si="16"/>
        <v>0</v>
      </c>
      <c r="P121" s="514">
        <f t="shared" si="17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3481175.0915599661</v>
      </c>
      <c r="E122" s="522">
        <f>IF(+J96&lt;F121,J96,D122)</f>
        <v>163553.73545454547</v>
      </c>
      <c r="F122" s="523">
        <f t="shared" si="24"/>
        <v>3317621.3561054207</v>
      </c>
      <c r="G122" s="523">
        <f t="shared" si="25"/>
        <v>3399398.2238326934</v>
      </c>
      <c r="H122" s="526">
        <f t="shared" si="26"/>
        <v>582920.68843512936</v>
      </c>
      <c r="I122" s="577">
        <f t="shared" si="27"/>
        <v>582920.68843512936</v>
      </c>
      <c r="J122" s="514">
        <f t="shared" si="14"/>
        <v>0</v>
      </c>
      <c r="K122" s="514"/>
      <c r="L122" s="525"/>
      <c r="M122" s="514">
        <f t="shared" si="28"/>
        <v>0</v>
      </c>
      <c r="N122" s="525"/>
      <c r="O122" s="514">
        <f t="shared" si="16"/>
        <v>0</v>
      </c>
      <c r="P122" s="514">
        <f t="shared" si="17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3317621.3561054207</v>
      </c>
      <c r="E123" s="522">
        <f>IF(+J96&lt;F122,J96,D123)</f>
        <v>163553.73545454547</v>
      </c>
      <c r="F123" s="523">
        <f t="shared" si="24"/>
        <v>3154067.6206508754</v>
      </c>
      <c r="G123" s="523">
        <f t="shared" si="25"/>
        <v>3235844.4883781481</v>
      </c>
      <c r="H123" s="526">
        <f t="shared" si="26"/>
        <v>562743.87266659201</v>
      </c>
      <c r="I123" s="577">
        <f t="shared" si="27"/>
        <v>562743.87266659201</v>
      </c>
      <c r="J123" s="514">
        <f t="shared" si="14"/>
        <v>0</v>
      </c>
      <c r="K123" s="514"/>
      <c r="L123" s="525"/>
      <c r="M123" s="514">
        <f t="shared" si="28"/>
        <v>0</v>
      </c>
      <c r="N123" s="525"/>
      <c r="O123" s="514">
        <f t="shared" si="16"/>
        <v>0</v>
      </c>
      <c r="P123" s="514">
        <f t="shared" si="17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3154067.6206508754</v>
      </c>
      <c r="E124" s="522">
        <f>IF(+J96&lt;F123,J96,D124)</f>
        <v>163553.73545454547</v>
      </c>
      <c r="F124" s="523">
        <f t="shared" si="24"/>
        <v>2990513.88519633</v>
      </c>
      <c r="G124" s="523">
        <f t="shared" si="25"/>
        <v>3072290.7529236027</v>
      </c>
      <c r="H124" s="526">
        <f t="shared" si="26"/>
        <v>542567.05689805478</v>
      </c>
      <c r="I124" s="577">
        <f t="shared" si="27"/>
        <v>542567.05689805478</v>
      </c>
      <c r="J124" s="514">
        <f t="shared" si="14"/>
        <v>0</v>
      </c>
      <c r="K124" s="514"/>
      <c r="L124" s="525"/>
      <c r="M124" s="514">
        <f t="shared" si="28"/>
        <v>0</v>
      </c>
      <c r="N124" s="525"/>
      <c r="O124" s="514">
        <f t="shared" si="16"/>
        <v>0</v>
      </c>
      <c r="P124" s="514">
        <f t="shared" si="17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2990513.88519633</v>
      </c>
      <c r="E125" s="522">
        <f>IF(+J96&lt;F124,J96,D125)</f>
        <v>163553.73545454547</v>
      </c>
      <c r="F125" s="523">
        <f t="shared" si="24"/>
        <v>2826960.1497417847</v>
      </c>
      <c r="G125" s="523">
        <f t="shared" si="25"/>
        <v>2908737.0174690573</v>
      </c>
      <c r="H125" s="526">
        <f t="shared" si="26"/>
        <v>522390.24112951744</v>
      </c>
      <c r="I125" s="577">
        <f t="shared" si="27"/>
        <v>522390.24112951744</v>
      </c>
      <c r="J125" s="514">
        <f t="shared" si="14"/>
        <v>0</v>
      </c>
      <c r="K125" s="514"/>
      <c r="L125" s="525"/>
      <c r="M125" s="514">
        <f t="shared" si="28"/>
        <v>0</v>
      </c>
      <c r="N125" s="525"/>
      <c r="O125" s="514">
        <f t="shared" si="16"/>
        <v>0</v>
      </c>
      <c r="P125" s="514">
        <f t="shared" si="17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2826960.1497417847</v>
      </c>
      <c r="E126" s="522">
        <f>IF(+J96&lt;F125,J96,D126)</f>
        <v>163553.73545454547</v>
      </c>
      <c r="F126" s="523">
        <f t="shared" si="24"/>
        <v>2663406.4142872393</v>
      </c>
      <c r="G126" s="523">
        <f t="shared" si="25"/>
        <v>2745183.282014512</v>
      </c>
      <c r="H126" s="526">
        <f t="shared" si="26"/>
        <v>502213.42536098015</v>
      </c>
      <c r="I126" s="577">
        <f t="shared" si="27"/>
        <v>502213.42536098015</v>
      </c>
      <c r="J126" s="514">
        <f t="shared" si="14"/>
        <v>0</v>
      </c>
      <c r="K126" s="514"/>
      <c r="L126" s="525"/>
      <c r="M126" s="514">
        <f t="shared" si="28"/>
        <v>0</v>
      </c>
      <c r="N126" s="525"/>
      <c r="O126" s="514">
        <f t="shared" si="16"/>
        <v>0</v>
      </c>
      <c r="P126" s="514">
        <f t="shared" si="17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2663406.4142872393</v>
      </c>
      <c r="E127" s="522">
        <f>IF(+J96&lt;F126,J96,D127)</f>
        <v>163553.73545454547</v>
      </c>
      <c r="F127" s="523">
        <f t="shared" si="24"/>
        <v>2499852.678832694</v>
      </c>
      <c r="G127" s="523">
        <f t="shared" si="25"/>
        <v>2581629.5465599666</v>
      </c>
      <c r="H127" s="526">
        <f t="shared" si="26"/>
        <v>482036.60959244287</v>
      </c>
      <c r="I127" s="577">
        <f t="shared" si="27"/>
        <v>482036.60959244287</v>
      </c>
      <c r="J127" s="514">
        <f t="shared" si="14"/>
        <v>0</v>
      </c>
      <c r="K127" s="514"/>
      <c r="L127" s="525"/>
      <c r="M127" s="514">
        <f t="shared" si="28"/>
        <v>0</v>
      </c>
      <c r="N127" s="525"/>
      <c r="O127" s="514">
        <f t="shared" si="16"/>
        <v>0</v>
      </c>
      <c r="P127" s="514">
        <f t="shared" si="17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2499852.678832694</v>
      </c>
      <c r="E128" s="522">
        <f>IF(+J96&lt;F127,J96,D128)</f>
        <v>163553.73545454547</v>
      </c>
      <c r="F128" s="523">
        <f t="shared" si="24"/>
        <v>2336298.9433781486</v>
      </c>
      <c r="G128" s="523">
        <f t="shared" si="25"/>
        <v>2418075.8111054213</v>
      </c>
      <c r="H128" s="526">
        <f t="shared" si="26"/>
        <v>461859.79382390558</v>
      </c>
      <c r="I128" s="577">
        <f t="shared" si="27"/>
        <v>461859.79382390558</v>
      </c>
      <c r="J128" s="514">
        <f t="shared" si="14"/>
        <v>0</v>
      </c>
      <c r="K128" s="514"/>
      <c r="L128" s="525"/>
      <c r="M128" s="514">
        <f t="shared" si="28"/>
        <v>0</v>
      </c>
      <c r="N128" s="525"/>
      <c r="O128" s="514">
        <f t="shared" si="16"/>
        <v>0</v>
      </c>
      <c r="P128" s="514">
        <f t="shared" si="17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2336298.9433781486</v>
      </c>
      <c r="E129" s="522">
        <f>IF(+J96&lt;F128,J96,D129)</f>
        <v>163553.73545454547</v>
      </c>
      <c r="F129" s="523">
        <f t="shared" si="24"/>
        <v>2172745.2079236032</v>
      </c>
      <c r="G129" s="523">
        <f t="shared" si="25"/>
        <v>2254522.0756508759</v>
      </c>
      <c r="H129" s="526">
        <f t="shared" si="26"/>
        <v>441682.97805536824</v>
      </c>
      <c r="I129" s="577">
        <f t="shared" si="27"/>
        <v>441682.97805536824</v>
      </c>
      <c r="J129" s="514">
        <f t="shared" si="14"/>
        <v>0</v>
      </c>
      <c r="K129" s="514"/>
      <c r="L129" s="525"/>
      <c r="M129" s="514">
        <f t="shared" si="28"/>
        <v>0</v>
      </c>
      <c r="N129" s="525"/>
      <c r="O129" s="514">
        <f t="shared" si="16"/>
        <v>0</v>
      </c>
      <c r="P129" s="514">
        <f t="shared" si="17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2172745.2079236032</v>
      </c>
      <c r="E130" s="522">
        <f>IF(+J96&lt;F129,J96,D130)</f>
        <v>163553.73545454547</v>
      </c>
      <c r="F130" s="523">
        <f t="shared" si="24"/>
        <v>2009191.4724690579</v>
      </c>
      <c r="G130" s="523">
        <f t="shared" si="25"/>
        <v>2090968.3401963306</v>
      </c>
      <c r="H130" s="526">
        <f t="shared" si="26"/>
        <v>421506.16228683095</v>
      </c>
      <c r="I130" s="577">
        <f t="shared" si="27"/>
        <v>421506.16228683095</v>
      </c>
      <c r="J130" s="514">
        <f t="shared" si="14"/>
        <v>0</v>
      </c>
      <c r="K130" s="514"/>
      <c r="L130" s="525"/>
      <c r="M130" s="514">
        <f t="shared" si="28"/>
        <v>0</v>
      </c>
      <c r="N130" s="525"/>
      <c r="O130" s="514">
        <f t="shared" si="16"/>
        <v>0</v>
      </c>
      <c r="P130" s="514">
        <f t="shared" si="17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2009191.4724690579</v>
      </c>
      <c r="E131" s="522">
        <f>IF(+J96&lt;F130,J96,D131)</f>
        <v>163553.73545454547</v>
      </c>
      <c r="F131" s="523">
        <f t="shared" si="24"/>
        <v>1845637.7370145125</v>
      </c>
      <c r="G131" s="523">
        <f t="shared" si="25"/>
        <v>1927414.6047417852</v>
      </c>
      <c r="H131" s="526">
        <f t="shared" si="26"/>
        <v>401329.34651829366</v>
      </c>
      <c r="I131" s="577">
        <f t="shared" si="27"/>
        <v>401329.34651829366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1845637.7370145125</v>
      </c>
      <c r="E132" s="522">
        <f>IF(+J96&lt;F131,J96,D132)</f>
        <v>163553.73545454547</v>
      </c>
      <c r="F132" s="523">
        <f t="shared" si="24"/>
        <v>1682084.0015599672</v>
      </c>
      <c r="G132" s="523">
        <f t="shared" si="25"/>
        <v>1763860.8692872399</v>
      </c>
      <c r="H132" s="526">
        <f t="shared" si="26"/>
        <v>381152.53074975638</v>
      </c>
      <c r="I132" s="577">
        <f t="shared" si="27"/>
        <v>381152.53074975638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1682084.0015599672</v>
      </c>
      <c r="E133" s="522">
        <f>IF(+J96&lt;F132,J96,D133)</f>
        <v>163553.73545454547</v>
      </c>
      <c r="F133" s="523">
        <f t="shared" si="24"/>
        <v>1518530.2661054218</v>
      </c>
      <c r="G133" s="523">
        <f t="shared" si="25"/>
        <v>1600307.1338326945</v>
      </c>
      <c r="H133" s="526">
        <f t="shared" si="26"/>
        <v>360975.71498121903</v>
      </c>
      <c r="I133" s="577">
        <f t="shared" si="27"/>
        <v>360975.71498121903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1518530.2661054218</v>
      </c>
      <c r="E134" s="522">
        <f>IF(+J96&lt;F133,J96,D134)</f>
        <v>163553.73545454547</v>
      </c>
      <c r="F134" s="523">
        <f t="shared" si="24"/>
        <v>1354976.5306508765</v>
      </c>
      <c r="G134" s="523">
        <f t="shared" si="25"/>
        <v>1436753.3983781491</v>
      </c>
      <c r="H134" s="526">
        <f t="shared" si="26"/>
        <v>340798.89921268175</v>
      </c>
      <c r="I134" s="577">
        <f t="shared" si="27"/>
        <v>340798.89921268175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1354976.5306508765</v>
      </c>
      <c r="E135" s="522">
        <f>IF(+J96&lt;F134,J96,D135)</f>
        <v>163553.73545454547</v>
      </c>
      <c r="F135" s="523">
        <f t="shared" si="24"/>
        <v>1191422.7951963311</v>
      </c>
      <c r="G135" s="523">
        <f t="shared" si="25"/>
        <v>1273199.6629236038</v>
      </c>
      <c r="H135" s="526">
        <f t="shared" si="26"/>
        <v>320622.08344414446</v>
      </c>
      <c r="I135" s="577">
        <f t="shared" si="27"/>
        <v>320622.08344414446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1191422.7951963311</v>
      </c>
      <c r="E136" s="522">
        <f>IF(+J96&lt;F135,J96,D136)</f>
        <v>163553.73545454547</v>
      </c>
      <c r="F136" s="523">
        <f t="shared" si="24"/>
        <v>1027869.0597417856</v>
      </c>
      <c r="G136" s="523">
        <f t="shared" si="25"/>
        <v>1109645.9274690584</v>
      </c>
      <c r="H136" s="526">
        <f t="shared" si="26"/>
        <v>300445.26767560717</v>
      </c>
      <c r="I136" s="577">
        <f t="shared" si="27"/>
        <v>300445.26767560717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1027869.0597417856</v>
      </c>
      <c r="E137" s="522">
        <f>IF(+J96&lt;F136,J96,D137)</f>
        <v>163553.73545454547</v>
      </c>
      <c r="F137" s="523">
        <f t="shared" si="24"/>
        <v>864315.32428724016</v>
      </c>
      <c r="G137" s="523">
        <f t="shared" si="25"/>
        <v>946092.19201451284</v>
      </c>
      <c r="H137" s="526">
        <f t="shared" si="26"/>
        <v>280268.45190706983</v>
      </c>
      <c r="I137" s="577">
        <f t="shared" si="27"/>
        <v>280268.45190706983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864315.32428724016</v>
      </c>
      <c r="E138" s="522">
        <f>IF(+J96&lt;F137,J96,D138)</f>
        <v>163553.73545454547</v>
      </c>
      <c r="F138" s="523">
        <f t="shared" si="24"/>
        <v>700761.58883269469</v>
      </c>
      <c r="G138" s="523">
        <f t="shared" si="25"/>
        <v>782538.45655996748</v>
      </c>
      <c r="H138" s="526">
        <f t="shared" si="26"/>
        <v>260091.63613853254</v>
      </c>
      <c r="I138" s="577">
        <f t="shared" si="27"/>
        <v>260091.63613853254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700761.58883269469</v>
      </c>
      <c r="E139" s="522">
        <f>IF(+J96&lt;F138,J96,D139)</f>
        <v>163553.73545454547</v>
      </c>
      <c r="F139" s="523">
        <f t="shared" si="24"/>
        <v>537207.85337814922</v>
      </c>
      <c r="G139" s="523">
        <f t="shared" si="25"/>
        <v>618984.72110542189</v>
      </c>
      <c r="H139" s="526">
        <f t="shared" si="26"/>
        <v>239914.8203699952</v>
      </c>
      <c r="I139" s="577">
        <f t="shared" si="27"/>
        <v>239914.8203699952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537207.85337814922</v>
      </c>
      <c r="E140" s="522">
        <f>IF(+J96&lt;F139,J96,D140)</f>
        <v>163553.73545454547</v>
      </c>
      <c r="F140" s="523">
        <f t="shared" si="24"/>
        <v>373654.11792360374</v>
      </c>
      <c r="G140" s="523">
        <f t="shared" si="25"/>
        <v>455430.98565087648</v>
      </c>
      <c r="H140" s="526">
        <f t="shared" si="26"/>
        <v>219738.00460145791</v>
      </c>
      <c r="I140" s="577">
        <f t="shared" si="27"/>
        <v>219738.00460145791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373654.11792360374</v>
      </c>
      <c r="E141" s="522">
        <f>IF(+J96&lt;F140,J96,D141)</f>
        <v>163553.73545454547</v>
      </c>
      <c r="F141" s="523">
        <f t="shared" si="24"/>
        <v>210100.38246905827</v>
      </c>
      <c r="G141" s="523">
        <f t="shared" si="25"/>
        <v>291877.25019633101</v>
      </c>
      <c r="H141" s="526">
        <f t="shared" si="26"/>
        <v>199561.18883292057</v>
      </c>
      <c r="I141" s="577">
        <f t="shared" si="27"/>
        <v>199561.18883292057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210100.38246905827</v>
      </c>
      <c r="E142" s="522">
        <f>IF(+J96&lt;F141,J96,D142)</f>
        <v>163553.73545454547</v>
      </c>
      <c r="F142" s="523">
        <f t="shared" si="24"/>
        <v>46546.647014512797</v>
      </c>
      <c r="G142" s="523">
        <f t="shared" si="25"/>
        <v>128323.51474178553</v>
      </c>
      <c r="H142" s="526">
        <f t="shared" si="26"/>
        <v>179384.37306438328</v>
      </c>
      <c r="I142" s="577">
        <f t="shared" si="27"/>
        <v>179384.37306438328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46546.647014512797</v>
      </c>
      <c r="E143" s="522">
        <f>IF(+J96&lt;F142,J96,D143)</f>
        <v>46546.647014512797</v>
      </c>
      <c r="F143" s="523">
        <f t="shared" si="24"/>
        <v>0</v>
      </c>
      <c r="G143" s="523">
        <f t="shared" si="25"/>
        <v>23273.323507256398</v>
      </c>
      <c r="H143" s="526">
        <f t="shared" si="26"/>
        <v>49417.761877297366</v>
      </c>
      <c r="I143" s="577">
        <f t="shared" si="27"/>
        <v>49417.761877297366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6"/>
        <v>0</v>
      </c>
      <c r="I144" s="577">
        <f t="shared" si="27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6"/>
        <v>0</v>
      </c>
      <c r="I145" s="577">
        <f t="shared" si="27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6"/>
        <v>0</v>
      </c>
      <c r="I146" s="577">
        <f t="shared" si="27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6"/>
        <v>0</v>
      </c>
      <c r="I147" s="577">
        <f t="shared" si="27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6"/>
        <v>0</v>
      </c>
      <c r="I148" s="577">
        <f t="shared" si="27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6"/>
        <v>0</v>
      </c>
      <c r="I149" s="577">
        <f t="shared" si="27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6"/>
        <v>0</v>
      </c>
      <c r="I154" s="579">
        <f t="shared" si="27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7196364.3600000003</v>
      </c>
      <c r="F155" s="375"/>
      <c r="G155" s="375"/>
      <c r="H155" s="375">
        <f>SUM(H99:H154)</f>
        <v>26156448.055918004</v>
      </c>
      <c r="I155" s="375">
        <f>SUM(I99:I154)</f>
        <v>26156448.055918004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A61" zoomScale="80" zoomScaleNormal="80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239500.55805520574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239500.55805520574</v>
      </c>
      <c r="O6" s="269"/>
      <c r="P6" s="269"/>
    </row>
    <row r="7" spans="1:16" ht="13.5" thickBot="1">
      <c r="C7" s="467" t="s">
        <v>48</v>
      </c>
      <c r="D7" s="624" t="s">
        <v>436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429</v>
      </c>
      <c r="E9" s="637" t="s">
        <v>430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1742923.9700000002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41498.189761904767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 t="shared" ref="K17:K22" si="1">+G17</f>
        <v>79688.000028018621</v>
      </c>
      <c r="L17" s="513">
        <f t="shared" ref="L17:L72" si="2">IF(K17&lt;&gt;0,+G17-K17,0)</f>
        <v>0</v>
      </c>
      <c r="M17" s="512">
        <f t="shared" ref="M17:M22" si="3">+H17</f>
        <v>79688.000028018621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 t="shared" si="1"/>
        <v>188017.75615291481</v>
      </c>
      <c r="L18" s="519">
        <f t="shared" si="2"/>
        <v>0</v>
      </c>
      <c r="M18" s="518">
        <f t="shared" si="3"/>
        <v>188017.75615291481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 t="shared" si="1"/>
        <v>208882.8109309049</v>
      </c>
      <c r="L19" s="519">
        <f t="shared" ref="L19" si="6">IF(K19&lt;&gt;0,+G19-K19,0)</f>
        <v>0</v>
      </c>
      <c r="M19" s="518">
        <f t="shared" si="3"/>
        <v>208882.8109309049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 t="shared" si="1"/>
        <v>215521.79480403315</v>
      </c>
      <c r="L20" s="519">
        <f t="shared" ref="L20" si="8">IF(K20&lt;&gt;0,+G20-K20,0)</f>
        <v>0</v>
      </c>
      <c r="M20" s="518">
        <f t="shared" si="3"/>
        <v>215521.79480403315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 t="shared" si="1"/>
        <v>222407.30470378633</v>
      </c>
      <c r="L21" s="519">
        <f t="shared" ref="L21" si="9">IF(K21&lt;&gt;0,+G21-K21,0)</f>
        <v>0</v>
      </c>
      <c r="M21" s="518">
        <f t="shared" si="3"/>
        <v>222407.30470378633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2023</v>
      </c>
      <c r="D22" s="631">
        <v>1588131.369535424</v>
      </c>
      <c r="E22" s="630">
        <v>41498.189761904767</v>
      </c>
      <c r="F22" s="631">
        <v>1546633.1797735193</v>
      </c>
      <c r="G22" s="630">
        <v>239500.55805520574</v>
      </c>
      <c r="H22" s="639">
        <v>239500.55805520574</v>
      </c>
      <c r="I22" s="511">
        <f t="shared" si="0"/>
        <v>0</v>
      </c>
      <c r="J22" s="511"/>
      <c r="K22" s="518">
        <f t="shared" si="1"/>
        <v>239500.55805520574</v>
      </c>
      <c r="L22" s="519">
        <f t="shared" ref="L22" si="10">IF(K22&lt;&gt;0,+G22-K22,0)</f>
        <v>0</v>
      </c>
      <c r="M22" s="518">
        <f t="shared" si="3"/>
        <v>239500.55805520574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/>
      </c>
      <c r="C23" s="507">
        <f>IF(D11="","-",+C22+1)</f>
        <v>2024</v>
      </c>
      <c r="D23" s="523">
        <f>IF(F22+SUM(E$17:E22)=D$10,F22,D$10-SUM(E$17:E22))</f>
        <v>1546633.1797735193</v>
      </c>
      <c r="E23" s="522">
        <f>IF(+I14&lt;F22,I14,D23)</f>
        <v>41498.189761904767</v>
      </c>
      <c r="F23" s="523">
        <f t="shared" ref="F23:F72" si="11">+D23-E23</f>
        <v>1505134.9900116145</v>
      </c>
      <c r="G23" s="524">
        <f t="shared" ref="G23:G72" si="12">+I$12*((D23+F23)/2)+E23</f>
        <v>213074.84763589979</v>
      </c>
      <c r="H23" s="491">
        <f t="shared" ref="H23:H72" si="13">+I$13*((D23+F23)/2)+E23</f>
        <v>213074.84763589979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1505134.9900116145</v>
      </c>
      <c r="E24" s="522">
        <f>IF(+I14&lt;F23,I14,D24)</f>
        <v>41498.189761904767</v>
      </c>
      <c r="F24" s="523">
        <f t="shared" si="11"/>
        <v>1463636.8002497097</v>
      </c>
      <c r="G24" s="524">
        <f t="shared" si="12"/>
        <v>208408.62116584016</v>
      </c>
      <c r="H24" s="491">
        <f t="shared" si="13"/>
        <v>208408.62116584016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1463636.8002497097</v>
      </c>
      <c r="E25" s="522">
        <f>IF(+I14&lt;F24,I14,D25)</f>
        <v>41498.189761904767</v>
      </c>
      <c r="F25" s="523">
        <f t="shared" si="11"/>
        <v>1422138.610487805</v>
      </c>
      <c r="G25" s="524">
        <f t="shared" si="12"/>
        <v>203742.39469578047</v>
      </c>
      <c r="H25" s="491">
        <f t="shared" si="13"/>
        <v>203742.39469578047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1422138.610487805</v>
      </c>
      <c r="E26" s="522">
        <f>IF(+I14&lt;F25,I14,D26)</f>
        <v>41498.189761904767</v>
      </c>
      <c r="F26" s="523">
        <f t="shared" si="11"/>
        <v>1380640.4207259002</v>
      </c>
      <c r="G26" s="524">
        <f t="shared" si="12"/>
        <v>199076.16822572084</v>
      </c>
      <c r="H26" s="491">
        <f t="shared" si="13"/>
        <v>199076.16822572084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1380640.4207259002</v>
      </c>
      <c r="E27" s="522">
        <f>IF(+I14&lt;F26,I14,D27)</f>
        <v>41498.189761904767</v>
      </c>
      <c r="F27" s="523">
        <f t="shared" si="11"/>
        <v>1339142.2309639954</v>
      </c>
      <c r="G27" s="524">
        <f t="shared" si="12"/>
        <v>194409.94175566116</v>
      </c>
      <c r="H27" s="491">
        <f t="shared" si="13"/>
        <v>194409.94175566116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1339142.2309639954</v>
      </c>
      <c r="E28" s="522">
        <f>IF(+I14&lt;F27,I14,D28)</f>
        <v>41498.189761904767</v>
      </c>
      <c r="F28" s="523">
        <f t="shared" si="11"/>
        <v>1297644.0412020907</v>
      </c>
      <c r="G28" s="524">
        <f t="shared" si="12"/>
        <v>189743.7152856015</v>
      </c>
      <c r="H28" s="491">
        <f t="shared" si="13"/>
        <v>189743.7152856015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1297644.0412020907</v>
      </c>
      <c r="E29" s="522">
        <f>IF(+I14&lt;F28,I14,D29)</f>
        <v>41498.189761904767</v>
      </c>
      <c r="F29" s="523">
        <f t="shared" si="11"/>
        <v>1256145.8514401859</v>
      </c>
      <c r="G29" s="524">
        <f t="shared" si="12"/>
        <v>185077.48881554182</v>
      </c>
      <c r="H29" s="491">
        <f t="shared" si="13"/>
        <v>185077.48881554182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1256145.8514401859</v>
      </c>
      <c r="E30" s="522">
        <f>IF(+I14&lt;F29,I14,D30)</f>
        <v>41498.189761904767</v>
      </c>
      <c r="F30" s="523">
        <f t="shared" si="11"/>
        <v>1214647.6616782811</v>
      </c>
      <c r="G30" s="524">
        <f t="shared" si="12"/>
        <v>180411.26234548219</v>
      </c>
      <c r="H30" s="491">
        <f t="shared" si="13"/>
        <v>180411.26234548219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1214647.6616782811</v>
      </c>
      <c r="E31" s="522">
        <f>IF(+I14&lt;F30,I14,D31)</f>
        <v>41498.189761904767</v>
      </c>
      <c r="F31" s="523">
        <f t="shared" si="11"/>
        <v>1173149.4719163764</v>
      </c>
      <c r="G31" s="524">
        <f t="shared" si="12"/>
        <v>175745.0358754225</v>
      </c>
      <c r="H31" s="491">
        <f t="shared" si="13"/>
        <v>175745.0358754225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1173149.4719163764</v>
      </c>
      <c r="E32" s="522">
        <f>IF(+I14&lt;F31,I14,D32)</f>
        <v>41498.189761904767</v>
      </c>
      <c r="F32" s="523">
        <f t="shared" si="11"/>
        <v>1131651.2821544716</v>
      </c>
      <c r="G32" s="524">
        <f t="shared" si="12"/>
        <v>171078.80940536287</v>
      </c>
      <c r="H32" s="491">
        <f t="shared" si="13"/>
        <v>171078.80940536287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1131651.2821544716</v>
      </c>
      <c r="E33" s="522">
        <f>IF(+I14&lt;F32,I14,D33)</f>
        <v>41498.189761904767</v>
      </c>
      <c r="F33" s="523">
        <f t="shared" si="11"/>
        <v>1090153.0923925668</v>
      </c>
      <c r="G33" s="524">
        <f t="shared" si="12"/>
        <v>166412.58293530319</v>
      </c>
      <c r="H33" s="491">
        <f t="shared" si="13"/>
        <v>166412.58293530319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1090153.0923925668</v>
      </c>
      <c r="E34" s="522">
        <f>IF(+I14&lt;F33,I14,D34)</f>
        <v>41498.189761904767</v>
      </c>
      <c r="F34" s="523">
        <f t="shared" si="11"/>
        <v>1048654.9026306621</v>
      </c>
      <c r="G34" s="524">
        <f t="shared" si="12"/>
        <v>161746.35646524356</v>
      </c>
      <c r="H34" s="491">
        <f t="shared" si="13"/>
        <v>161746.35646524356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1048654.9026306621</v>
      </c>
      <c r="E35" s="522">
        <f>IF(+I14&lt;F34,I14,D35)</f>
        <v>41498.189761904767</v>
      </c>
      <c r="F35" s="523">
        <f t="shared" si="11"/>
        <v>1007156.7128687573</v>
      </c>
      <c r="G35" s="524">
        <f t="shared" si="12"/>
        <v>157080.12999518387</v>
      </c>
      <c r="H35" s="491">
        <f t="shared" si="13"/>
        <v>157080.12999518387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1007156.7128687573</v>
      </c>
      <c r="E36" s="522">
        <f>IF(+I14&lt;F35,I14,D36)</f>
        <v>41498.189761904767</v>
      </c>
      <c r="F36" s="523">
        <f t="shared" si="11"/>
        <v>965658.52310685255</v>
      </c>
      <c r="G36" s="524">
        <f t="shared" si="12"/>
        <v>152413.90352512422</v>
      </c>
      <c r="H36" s="491">
        <f t="shared" si="13"/>
        <v>152413.90352512422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965658.52310685255</v>
      </c>
      <c r="E37" s="522">
        <f>IF(+I14&lt;F36,I14,D37)</f>
        <v>41498.189761904767</v>
      </c>
      <c r="F37" s="523">
        <f t="shared" si="11"/>
        <v>924160.33334494778</v>
      </c>
      <c r="G37" s="524">
        <f t="shared" si="12"/>
        <v>147747.67705506456</v>
      </c>
      <c r="H37" s="491">
        <f t="shared" si="13"/>
        <v>147747.67705506456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924160.33334494778</v>
      </c>
      <c r="E38" s="522">
        <f>IF(+I14&lt;F37,I14,D38)</f>
        <v>41498.189761904767</v>
      </c>
      <c r="F38" s="523">
        <f t="shared" si="11"/>
        <v>882662.14358304301</v>
      </c>
      <c r="G38" s="524">
        <f t="shared" si="12"/>
        <v>143081.4505850049</v>
      </c>
      <c r="H38" s="491">
        <f t="shared" si="13"/>
        <v>143081.4505850049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882662.14358304301</v>
      </c>
      <c r="E39" s="522">
        <f>IF(+I14&lt;F38,I14,D39)</f>
        <v>41498.189761904767</v>
      </c>
      <c r="F39" s="523">
        <f t="shared" si="11"/>
        <v>841163.95382113825</v>
      </c>
      <c r="G39" s="524">
        <f t="shared" si="12"/>
        <v>138415.22411494522</v>
      </c>
      <c r="H39" s="491">
        <f t="shared" si="13"/>
        <v>138415.22411494522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841163.95382113825</v>
      </c>
      <c r="E40" s="522">
        <f>IF(+I14&lt;F39,I14,D40)</f>
        <v>41498.189761904767</v>
      </c>
      <c r="F40" s="523">
        <f t="shared" si="11"/>
        <v>799665.76405923348</v>
      </c>
      <c r="G40" s="524">
        <f t="shared" si="12"/>
        <v>133748.99764488556</v>
      </c>
      <c r="H40" s="491">
        <f t="shared" si="13"/>
        <v>133748.99764488556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799665.76405923348</v>
      </c>
      <c r="E41" s="522">
        <f>IF(+I14&lt;F40,I14,D41)</f>
        <v>41498.189761904767</v>
      </c>
      <c r="F41" s="523">
        <f t="shared" si="11"/>
        <v>758167.57429732871</v>
      </c>
      <c r="G41" s="524">
        <f t="shared" si="12"/>
        <v>129082.77117482592</v>
      </c>
      <c r="H41" s="491">
        <f t="shared" si="13"/>
        <v>129082.77117482592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758167.57429732871</v>
      </c>
      <c r="E42" s="522">
        <f>IF(+I14&lt;F41,I14,D42)</f>
        <v>41498.189761904767</v>
      </c>
      <c r="F42" s="523">
        <f t="shared" si="11"/>
        <v>716669.38453542395</v>
      </c>
      <c r="G42" s="524">
        <f t="shared" si="12"/>
        <v>124416.54470476626</v>
      </c>
      <c r="H42" s="491">
        <f t="shared" si="13"/>
        <v>124416.54470476626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716669.38453542395</v>
      </c>
      <c r="E43" s="522">
        <f>IF(+I14&lt;F42,I14,D43)</f>
        <v>41498.189761904767</v>
      </c>
      <c r="F43" s="523">
        <f t="shared" si="11"/>
        <v>675171.19477351918</v>
      </c>
      <c r="G43" s="524">
        <f t="shared" si="12"/>
        <v>119750.31823470659</v>
      </c>
      <c r="H43" s="491">
        <f t="shared" si="13"/>
        <v>119750.31823470659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675171.19477351918</v>
      </c>
      <c r="E44" s="522">
        <f>IF(+I14&lt;F43,I14,D44)</f>
        <v>41498.189761904767</v>
      </c>
      <c r="F44" s="523">
        <f t="shared" si="11"/>
        <v>633673.00501161441</v>
      </c>
      <c r="G44" s="524">
        <f t="shared" si="12"/>
        <v>115084.09176464693</v>
      </c>
      <c r="H44" s="491">
        <f t="shared" si="13"/>
        <v>115084.09176464693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633673.00501161441</v>
      </c>
      <c r="E45" s="522">
        <f>IF(+I14&lt;F44,I14,D45)</f>
        <v>41498.189761904767</v>
      </c>
      <c r="F45" s="523">
        <f t="shared" si="11"/>
        <v>592174.81524970965</v>
      </c>
      <c r="G45" s="524">
        <f t="shared" si="12"/>
        <v>110417.86529458727</v>
      </c>
      <c r="H45" s="491">
        <f t="shared" si="13"/>
        <v>110417.86529458727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592174.81524970965</v>
      </c>
      <c r="E46" s="522">
        <f>IF(+I14&lt;F45,I14,D46)</f>
        <v>41498.189761904767</v>
      </c>
      <c r="F46" s="523">
        <f t="shared" si="11"/>
        <v>550676.62548780488</v>
      </c>
      <c r="G46" s="524">
        <f t="shared" si="12"/>
        <v>105751.63882452762</v>
      </c>
      <c r="H46" s="491">
        <f t="shared" si="13"/>
        <v>105751.63882452762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550676.62548780488</v>
      </c>
      <c r="E47" s="522">
        <f>IF(+I14&lt;F46,I14,D47)</f>
        <v>41498.189761904767</v>
      </c>
      <c r="F47" s="523">
        <f t="shared" si="11"/>
        <v>509178.43572590011</v>
      </c>
      <c r="G47" s="524">
        <f t="shared" si="12"/>
        <v>101085.41235446796</v>
      </c>
      <c r="H47" s="491">
        <f t="shared" si="13"/>
        <v>101085.41235446796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509178.43572590011</v>
      </c>
      <c r="E48" s="522">
        <f>IF(+I14&lt;F47,I14,D48)</f>
        <v>41498.189761904767</v>
      </c>
      <c r="F48" s="523">
        <f t="shared" si="11"/>
        <v>467680.24596399534</v>
      </c>
      <c r="G48" s="524">
        <f t="shared" si="12"/>
        <v>96419.185884408289</v>
      </c>
      <c r="H48" s="491">
        <f t="shared" si="13"/>
        <v>96419.185884408289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467680.24596399534</v>
      </c>
      <c r="E49" s="522">
        <f>IF(+I14&lt;F48,I14,D49)</f>
        <v>41498.189761904767</v>
      </c>
      <c r="F49" s="523">
        <f t="shared" si="11"/>
        <v>426182.05620209058</v>
      </c>
      <c r="G49" s="524">
        <f t="shared" si="12"/>
        <v>91752.959414348632</v>
      </c>
      <c r="H49" s="491">
        <f t="shared" si="13"/>
        <v>91752.959414348632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426182.05620209058</v>
      </c>
      <c r="E50" s="522">
        <f>IF(+I14&lt;F49,I14,D50)</f>
        <v>41498.189761904767</v>
      </c>
      <c r="F50" s="523">
        <f t="shared" si="11"/>
        <v>384683.86644018581</v>
      </c>
      <c r="G50" s="524">
        <f t="shared" si="12"/>
        <v>87086.73294428896</v>
      </c>
      <c r="H50" s="491">
        <f t="shared" si="13"/>
        <v>87086.73294428896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384683.86644018581</v>
      </c>
      <c r="E51" s="522">
        <f>IF(+I14&lt;F50,I14,D51)</f>
        <v>41498.189761904767</v>
      </c>
      <c r="F51" s="523">
        <f t="shared" si="11"/>
        <v>343185.67667828104</v>
      </c>
      <c r="G51" s="524">
        <f t="shared" si="12"/>
        <v>82420.506474229303</v>
      </c>
      <c r="H51" s="491">
        <f t="shared" si="13"/>
        <v>82420.506474229303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343185.67667828104</v>
      </c>
      <c r="E52" s="522">
        <f>IF(+I14&lt;F51,I14,D52)</f>
        <v>41498.189761904767</v>
      </c>
      <c r="F52" s="523">
        <f t="shared" si="11"/>
        <v>301687.48691637628</v>
      </c>
      <c r="G52" s="524">
        <f t="shared" si="12"/>
        <v>77754.280004169646</v>
      </c>
      <c r="H52" s="491">
        <f t="shared" si="13"/>
        <v>77754.280004169646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301687.48691637628</v>
      </c>
      <c r="E53" s="522">
        <f>IF(+I14&lt;F52,I14,D53)</f>
        <v>41498.189761904767</v>
      </c>
      <c r="F53" s="523">
        <f t="shared" si="11"/>
        <v>260189.29715447151</v>
      </c>
      <c r="G53" s="524">
        <f t="shared" si="12"/>
        <v>73088.053534109989</v>
      </c>
      <c r="H53" s="491">
        <f t="shared" si="13"/>
        <v>73088.053534109989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260189.29715447151</v>
      </c>
      <c r="E54" s="522">
        <f>IF(+I14&lt;F53,I14,D54)</f>
        <v>41498.189761904767</v>
      </c>
      <c r="F54" s="523">
        <f t="shared" si="11"/>
        <v>218691.10739256674</v>
      </c>
      <c r="G54" s="524">
        <f t="shared" si="12"/>
        <v>68421.827064050332</v>
      </c>
      <c r="H54" s="491">
        <f t="shared" si="13"/>
        <v>68421.827064050332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218691.10739256674</v>
      </c>
      <c r="E55" s="522">
        <f>IF(+I14&lt;F54,I14,D55)</f>
        <v>41498.189761904767</v>
      </c>
      <c r="F55" s="523">
        <f t="shared" si="11"/>
        <v>177192.91763066198</v>
      </c>
      <c r="G55" s="524">
        <f t="shared" si="12"/>
        <v>63755.600593990668</v>
      </c>
      <c r="H55" s="491">
        <f t="shared" si="13"/>
        <v>63755.600593990668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177192.91763066198</v>
      </c>
      <c r="E56" s="522">
        <f>IF(+I14&lt;F55,I14,D56)</f>
        <v>41498.189761904767</v>
      </c>
      <c r="F56" s="523">
        <f t="shared" si="11"/>
        <v>135694.72786875721</v>
      </c>
      <c r="G56" s="524">
        <f t="shared" si="12"/>
        <v>59089.374123931004</v>
      </c>
      <c r="H56" s="491">
        <f t="shared" si="13"/>
        <v>59089.374123931004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135694.72786875721</v>
      </c>
      <c r="E57" s="522">
        <f>IF(+I14&lt;F56,I14,D57)</f>
        <v>41498.189761904767</v>
      </c>
      <c r="F57" s="523">
        <f t="shared" si="11"/>
        <v>94196.538106852444</v>
      </c>
      <c r="G57" s="524">
        <f t="shared" si="12"/>
        <v>54423.147653871347</v>
      </c>
      <c r="H57" s="491">
        <f t="shared" si="13"/>
        <v>54423.147653871347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94196.538106852444</v>
      </c>
      <c r="E58" s="522">
        <f>IF(+I14&lt;F57,I14,D58)</f>
        <v>41498.189761904767</v>
      </c>
      <c r="F58" s="523">
        <f t="shared" si="11"/>
        <v>52698.348344947677</v>
      </c>
      <c r="G58" s="524">
        <f t="shared" si="12"/>
        <v>49756.92118381169</v>
      </c>
      <c r="H58" s="491">
        <f t="shared" si="13"/>
        <v>49756.92118381169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52698.348344947677</v>
      </c>
      <c r="E59" s="522">
        <f>IF(+I14&lt;F58,I14,D59)</f>
        <v>41498.189761904767</v>
      </c>
      <c r="F59" s="523">
        <f t="shared" si="11"/>
        <v>11200.15858304291</v>
      </c>
      <c r="G59" s="524">
        <f t="shared" si="12"/>
        <v>45090.694713752026</v>
      </c>
      <c r="H59" s="491">
        <f t="shared" si="13"/>
        <v>45090.694713752026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11200.15858304291</v>
      </c>
      <c r="E60" s="522">
        <f>IF(+I14&lt;F59,I14,D60)</f>
        <v>11200.15858304291</v>
      </c>
      <c r="F60" s="523">
        <f t="shared" si="11"/>
        <v>0</v>
      </c>
      <c r="G60" s="524">
        <f t="shared" si="12"/>
        <v>11829.854441451625</v>
      </c>
      <c r="H60" s="491">
        <f t="shared" si="13"/>
        <v>11829.854441451625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1742923.97</v>
      </c>
      <c r="F73" s="375"/>
      <c r="G73" s="375">
        <f>SUM(G17:G72)</f>
        <v>5941910.612584874</v>
      </c>
      <c r="H73" s="375">
        <f>SUM(H17:H72)</f>
        <v>5941910.612584874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239500.55805520574</v>
      </c>
      <c r="N87" s="546">
        <f>IF(J92&lt;D11,0,VLOOKUP(J92,C17:O72,11))</f>
        <v>239500.55805520574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231700.94525838885</v>
      </c>
      <c r="N88" s="550">
        <f>IF(J92&lt;D11,0,VLOOKUP(J92,C99:P154,7))</f>
        <v>231700.94525838885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-7799.6127968168876</v>
      </c>
      <c r="N89" s="555">
        <f>+N88-N87</f>
        <v>-7799.6127968168876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1742923.9700000002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39611.908409090916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4">+I99-H99</f>
        <v>0</v>
      </c>
      <c r="K99" s="514"/>
      <c r="L99" s="512">
        <f>+H99</f>
        <v>89217.130203738969</v>
      </c>
      <c r="M99" s="513">
        <f t="shared" ref="M99:M100" si="15">IF(L99&lt;&gt;0,+H99-L99,0)</f>
        <v>0</v>
      </c>
      <c r="N99" s="512">
        <f>+I99</f>
        <v>89217.130203738969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4"/>
        <v>0</v>
      </c>
      <c r="K100" s="514"/>
      <c r="L100" s="655">
        <f>+H100</f>
        <v>224927.31036056377</v>
      </c>
      <c r="M100" s="514">
        <f t="shared" si="15"/>
        <v>0</v>
      </c>
      <c r="N100" s="655">
        <f>+I100</f>
        <v>224927.31036056377</v>
      </c>
      <c r="O100" s="514">
        <f t="shared" si="16"/>
        <v>0</v>
      </c>
      <c r="P100" s="514">
        <f t="shared" si="17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4"/>
        <v>0</v>
      </c>
      <c r="K101" s="514"/>
      <c r="L101" s="655">
        <f>+H101</f>
        <v>222398.8425566837</v>
      </c>
      <c r="M101" s="514">
        <f t="shared" ref="M101" si="19">IF(L101&lt;&gt;0,+H101-L101,0)</f>
        <v>0</v>
      </c>
      <c r="N101" s="655">
        <f>+I101</f>
        <v>222398.8425566837</v>
      </c>
      <c r="O101" s="514">
        <f t="shared" si="16"/>
        <v>0</v>
      </c>
      <c r="P101" s="514">
        <f t="shared" si="17"/>
        <v>0</v>
      </c>
    </row>
    <row r="102" spans="1:16" ht="12.5">
      <c r="B102" s="195" t="str">
        <f t="shared" si="18"/>
        <v/>
      </c>
      <c r="C102" s="507">
        <f>IF(D93="","-",+C101+1)</f>
        <v>2021</v>
      </c>
      <c r="D102" s="629">
        <v>1660892.6932447397</v>
      </c>
      <c r="E102" s="630">
        <v>42510.341463414632</v>
      </c>
      <c r="F102" s="631">
        <v>1618382.3517813249</v>
      </c>
      <c r="G102" s="631">
        <v>1639637.5225130324</v>
      </c>
      <c r="H102" s="633">
        <v>228632.52636165477</v>
      </c>
      <c r="I102" s="634">
        <v>228632.52636165477</v>
      </c>
      <c r="J102" s="514">
        <f t="shared" si="14"/>
        <v>0</v>
      </c>
      <c r="K102" s="514"/>
      <c r="L102" s="655">
        <f>+H102</f>
        <v>228632.52636165477</v>
      </c>
      <c r="M102" s="514">
        <f t="shared" ref="M102" si="20">IF(L102&lt;&gt;0,+H102-L102,0)</f>
        <v>0</v>
      </c>
      <c r="N102" s="655">
        <f>+I102</f>
        <v>228632.52636165477</v>
      </c>
      <c r="O102" s="514">
        <f t="shared" si="16"/>
        <v>0</v>
      </c>
      <c r="P102" s="514">
        <f t="shared" si="17"/>
        <v>0</v>
      </c>
    </row>
    <row r="103" spans="1:16" ht="12.5">
      <c r="B103" s="195" t="str">
        <f t="shared" si="18"/>
        <v/>
      </c>
      <c r="C103" s="507">
        <f>IF(D93="","-",+C102+1)</f>
        <v>2022</v>
      </c>
      <c r="D103" s="629">
        <v>1618382.3517813249</v>
      </c>
      <c r="E103" s="630">
        <v>41498.190476190473</v>
      </c>
      <c r="F103" s="631">
        <v>1576884.1613051344</v>
      </c>
      <c r="G103" s="631">
        <v>1597633.2565432298</v>
      </c>
      <c r="H103" s="633">
        <v>229152.7467625812</v>
      </c>
      <c r="I103" s="634">
        <v>229152.7467625812</v>
      </c>
      <c r="J103" s="514">
        <f t="shared" si="14"/>
        <v>0</v>
      </c>
      <c r="K103" s="514"/>
      <c r="L103" s="655">
        <f>+H103</f>
        <v>229152.7467625812</v>
      </c>
      <c r="M103" s="514">
        <f t="shared" ref="M103" si="21">IF(L103&lt;&gt;0,+H103-L103,0)</f>
        <v>0</v>
      </c>
      <c r="N103" s="655">
        <f>+I103</f>
        <v>229152.7467625812</v>
      </c>
      <c r="O103" s="514">
        <f t="shared" ref="O103" si="22">IF(N103&lt;&gt;0,+I103-N103,0)</f>
        <v>0</v>
      </c>
      <c r="P103" s="514">
        <f t="shared" ref="P103" si="23">+O103-M103</f>
        <v>0</v>
      </c>
    </row>
    <row r="104" spans="1:16" ht="12.5">
      <c r="B104" s="195" t="str">
        <f t="shared" si="18"/>
        <v>IU</v>
      </c>
      <c r="C104" s="507">
        <f>IF(D93="","-",+C103+1)</f>
        <v>2023</v>
      </c>
      <c r="D104" s="374">
        <f>IF(F103+SUM(E$99:E103)=D$92,F103,D$92-SUM(E$99:E103))</f>
        <v>1576884.1313051349</v>
      </c>
      <c r="E104" s="522">
        <f>IF(+J96&lt;F103,J96,D104)</f>
        <v>39611.908409090916</v>
      </c>
      <c r="F104" s="523">
        <f t="shared" ref="F104:F154" si="24">+D104-E104</f>
        <v>1537272.2228960439</v>
      </c>
      <c r="G104" s="523">
        <f t="shared" ref="G104:G154" si="25">+(F104+D104)/2</f>
        <v>1557078.1771005895</v>
      </c>
      <c r="H104" s="526">
        <f t="shared" ref="H104:H154" si="26">+J$94*G104+E104</f>
        <v>231700.94525838885</v>
      </c>
      <c r="I104" s="577">
        <f t="shared" ref="I104:I154" si="27">+J$95*G104+E104</f>
        <v>231700.94525838885</v>
      </c>
      <c r="J104" s="514">
        <f t="shared" si="14"/>
        <v>0</v>
      </c>
      <c r="K104" s="514"/>
      <c r="L104" s="525"/>
      <c r="M104" s="514">
        <f t="shared" ref="M104:M130" si="28">IF(L104&lt;&gt;0,+H104-L104,0)</f>
        <v>0</v>
      </c>
      <c r="N104" s="525"/>
      <c r="O104" s="514">
        <f t="shared" si="16"/>
        <v>0</v>
      </c>
      <c r="P104" s="514">
        <f t="shared" si="17"/>
        <v>0</v>
      </c>
    </row>
    <row r="105" spans="1:16" ht="12.5">
      <c r="B105" s="195" t="str">
        <f t="shared" si="18"/>
        <v/>
      </c>
      <c r="C105" s="507">
        <f>IF(D93="","-",+C104+1)</f>
        <v>2024</v>
      </c>
      <c r="D105" s="374">
        <f>IF(F104+SUM(E$99:E104)=D$92,F104,D$92-SUM(E$99:E104))</f>
        <v>1537272.2228960439</v>
      </c>
      <c r="E105" s="522">
        <f>IF(+J96&lt;F104,J96,D105)</f>
        <v>39611.908409090916</v>
      </c>
      <c r="F105" s="523">
        <f t="shared" si="24"/>
        <v>1497660.314486953</v>
      </c>
      <c r="G105" s="523">
        <f t="shared" si="25"/>
        <v>1517466.2686914983</v>
      </c>
      <c r="H105" s="526">
        <f t="shared" si="26"/>
        <v>226814.21995071447</v>
      </c>
      <c r="I105" s="577">
        <f t="shared" si="27"/>
        <v>226814.21995071447</v>
      </c>
      <c r="J105" s="514">
        <f t="shared" si="14"/>
        <v>0</v>
      </c>
      <c r="K105" s="514"/>
      <c r="L105" s="525"/>
      <c r="M105" s="514">
        <f t="shared" si="28"/>
        <v>0</v>
      </c>
      <c r="N105" s="525"/>
      <c r="O105" s="514">
        <f t="shared" si="16"/>
        <v>0</v>
      </c>
      <c r="P105" s="514">
        <f t="shared" si="17"/>
        <v>0</v>
      </c>
    </row>
    <row r="106" spans="1:16" ht="12.5">
      <c r="B106" s="195" t="str">
        <f t="shared" si="18"/>
        <v/>
      </c>
      <c r="C106" s="507">
        <f>IF(D93="","-",+C105+1)</f>
        <v>2025</v>
      </c>
      <c r="D106" s="374">
        <f>IF(F105+SUM(E$99:E105)=D$92,F105,D$92-SUM(E$99:E105))</f>
        <v>1497660.314486953</v>
      </c>
      <c r="E106" s="522">
        <f>IF(+J96&lt;F105,J96,D106)</f>
        <v>39611.908409090916</v>
      </c>
      <c r="F106" s="523">
        <f t="shared" si="24"/>
        <v>1458048.406077862</v>
      </c>
      <c r="G106" s="523">
        <f t="shared" si="25"/>
        <v>1477854.3602824076</v>
      </c>
      <c r="H106" s="526">
        <f t="shared" si="26"/>
        <v>221927.49464304015</v>
      </c>
      <c r="I106" s="577">
        <f t="shared" si="27"/>
        <v>221927.49464304015</v>
      </c>
      <c r="J106" s="514">
        <f t="shared" si="14"/>
        <v>0</v>
      </c>
      <c r="K106" s="514"/>
      <c r="L106" s="525"/>
      <c r="M106" s="514">
        <f t="shared" si="28"/>
        <v>0</v>
      </c>
      <c r="N106" s="525"/>
      <c r="O106" s="514">
        <f t="shared" si="16"/>
        <v>0</v>
      </c>
      <c r="P106" s="514">
        <f t="shared" si="17"/>
        <v>0</v>
      </c>
    </row>
    <row r="107" spans="1:16" ht="12.5">
      <c r="B107" s="195" t="str">
        <f t="shared" si="18"/>
        <v/>
      </c>
      <c r="C107" s="507">
        <f>IF(D93="","-",+C106+1)</f>
        <v>2026</v>
      </c>
      <c r="D107" s="374">
        <f>IF(F106+SUM(E$99:E106)=D$92,F106,D$92-SUM(E$99:E106))</f>
        <v>1458048.406077862</v>
      </c>
      <c r="E107" s="522">
        <f>IF(+J96&lt;F106,J96,D107)</f>
        <v>39611.908409090916</v>
      </c>
      <c r="F107" s="523">
        <f t="shared" si="24"/>
        <v>1418436.4976687711</v>
      </c>
      <c r="G107" s="523">
        <f t="shared" si="25"/>
        <v>1438242.4518733164</v>
      </c>
      <c r="H107" s="526">
        <f t="shared" si="26"/>
        <v>217040.7693353658</v>
      </c>
      <c r="I107" s="577">
        <f t="shared" si="27"/>
        <v>217040.7693353658</v>
      </c>
      <c r="J107" s="514">
        <f t="shared" si="14"/>
        <v>0</v>
      </c>
      <c r="K107" s="514"/>
      <c r="L107" s="525"/>
      <c r="M107" s="514">
        <f t="shared" si="28"/>
        <v>0</v>
      </c>
      <c r="N107" s="525"/>
      <c r="O107" s="514">
        <f t="shared" si="16"/>
        <v>0</v>
      </c>
      <c r="P107" s="514">
        <f t="shared" si="17"/>
        <v>0</v>
      </c>
    </row>
    <row r="108" spans="1:16" ht="12.5">
      <c r="B108" s="195" t="str">
        <f t="shared" si="18"/>
        <v/>
      </c>
      <c r="C108" s="507">
        <f>IF(D93="","-",+C107+1)</f>
        <v>2027</v>
      </c>
      <c r="D108" s="374">
        <f>IF(F107+SUM(E$99:E107)=D$92,F107,D$92-SUM(E$99:E107))</f>
        <v>1418436.4976687711</v>
      </c>
      <c r="E108" s="522">
        <f>IF(+J96&lt;F107,J96,D108)</f>
        <v>39611.908409090916</v>
      </c>
      <c r="F108" s="523">
        <f t="shared" si="24"/>
        <v>1378824.5892596801</v>
      </c>
      <c r="G108" s="523">
        <f t="shared" si="25"/>
        <v>1398630.5434642257</v>
      </c>
      <c r="H108" s="526">
        <f t="shared" si="26"/>
        <v>212154.04402769147</v>
      </c>
      <c r="I108" s="577">
        <f t="shared" si="27"/>
        <v>212154.04402769147</v>
      </c>
      <c r="J108" s="514">
        <f t="shared" si="14"/>
        <v>0</v>
      </c>
      <c r="K108" s="514"/>
      <c r="L108" s="525"/>
      <c r="M108" s="514">
        <f t="shared" si="28"/>
        <v>0</v>
      </c>
      <c r="N108" s="525"/>
      <c r="O108" s="514">
        <f t="shared" si="16"/>
        <v>0</v>
      </c>
      <c r="P108" s="514">
        <f t="shared" si="17"/>
        <v>0</v>
      </c>
    </row>
    <row r="109" spans="1:16" ht="12.5">
      <c r="B109" s="195" t="str">
        <f t="shared" si="18"/>
        <v/>
      </c>
      <c r="C109" s="507">
        <f>IF(D93="","-",+C108+1)</f>
        <v>2028</v>
      </c>
      <c r="D109" s="374">
        <f>IF(F108+SUM(E$99:E108)=D$92,F108,D$92-SUM(E$99:E108))</f>
        <v>1378824.5892596801</v>
      </c>
      <c r="E109" s="522">
        <f>IF(+J96&lt;F108,J96,D109)</f>
        <v>39611.908409090916</v>
      </c>
      <c r="F109" s="523">
        <f t="shared" si="24"/>
        <v>1339212.6808505892</v>
      </c>
      <c r="G109" s="523">
        <f t="shared" si="25"/>
        <v>1359018.6350551345</v>
      </c>
      <c r="H109" s="526">
        <f t="shared" si="26"/>
        <v>207267.31872001709</v>
      </c>
      <c r="I109" s="577">
        <f t="shared" si="27"/>
        <v>207267.31872001709</v>
      </c>
      <c r="J109" s="514">
        <f t="shared" si="14"/>
        <v>0</v>
      </c>
      <c r="K109" s="514"/>
      <c r="L109" s="525"/>
      <c r="M109" s="514">
        <f t="shared" si="28"/>
        <v>0</v>
      </c>
      <c r="N109" s="525"/>
      <c r="O109" s="514">
        <f t="shared" si="16"/>
        <v>0</v>
      </c>
      <c r="P109" s="514">
        <f t="shared" si="17"/>
        <v>0</v>
      </c>
    </row>
    <row r="110" spans="1:16" ht="12.5">
      <c r="B110" s="195" t="str">
        <f t="shared" si="18"/>
        <v/>
      </c>
      <c r="C110" s="507">
        <f>IF(D93="","-",+C109+1)</f>
        <v>2029</v>
      </c>
      <c r="D110" s="374">
        <f>IF(F109+SUM(E$99:E109)=D$92,F109,D$92-SUM(E$99:E109))</f>
        <v>1339212.6808505892</v>
      </c>
      <c r="E110" s="522">
        <f>IF(+J96&lt;F109,J96,D110)</f>
        <v>39611.908409090916</v>
      </c>
      <c r="F110" s="523">
        <f t="shared" si="24"/>
        <v>1299600.7724414982</v>
      </c>
      <c r="G110" s="523">
        <f t="shared" si="25"/>
        <v>1319406.7266460438</v>
      </c>
      <c r="H110" s="526">
        <f t="shared" si="26"/>
        <v>202380.59341234277</v>
      </c>
      <c r="I110" s="577">
        <f t="shared" si="27"/>
        <v>202380.59341234277</v>
      </c>
      <c r="J110" s="514">
        <f t="shared" si="14"/>
        <v>0</v>
      </c>
      <c r="K110" s="514"/>
      <c r="L110" s="525"/>
      <c r="M110" s="514">
        <f t="shared" si="28"/>
        <v>0</v>
      </c>
      <c r="N110" s="525"/>
      <c r="O110" s="514">
        <f t="shared" si="16"/>
        <v>0</v>
      </c>
      <c r="P110" s="514">
        <f t="shared" si="17"/>
        <v>0</v>
      </c>
    </row>
    <row r="111" spans="1:16" ht="12.5">
      <c r="B111" s="195" t="str">
        <f t="shared" si="18"/>
        <v/>
      </c>
      <c r="C111" s="507">
        <f>IF(D93="","-",+C110+1)</f>
        <v>2030</v>
      </c>
      <c r="D111" s="374">
        <f>IF(F110+SUM(E$99:E110)=D$92,F110,D$92-SUM(E$99:E110))</f>
        <v>1299600.7724414982</v>
      </c>
      <c r="E111" s="522">
        <f>IF(+J96&lt;F110,J96,D111)</f>
        <v>39611.908409090916</v>
      </c>
      <c r="F111" s="523">
        <f t="shared" si="24"/>
        <v>1259988.8640324073</v>
      </c>
      <c r="G111" s="523">
        <f t="shared" si="25"/>
        <v>1279794.8182369526</v>
      </c>
      <c r="H111" s="526">
        <f t="shared" si="26"/>
        <v>197493.86810466842</v>
      </c>
      <c r="I111" s="577">
        <f t="shared" si="27"/>
        <v>197493.86810466842</v>
      </c>
      <c r="J111" s="514">
        <f t="shared" si="14"/>
        <v>0</v>
      </c>
      <c r="K111" s="514"/>
      <c r="L111" s="525"/>
      <c r="M111" s="514">
        <f t="shared" si="28"/>
        <v>0</v>
      </c>
      <c r="N111" s="525"/>
      <c r="O111" s="514">
        <f t="shared" si="16"/>
        <v>0</v>
      </c>
      <c r="P111" s="514">
        <f t="shared" si="17"/>
        <v>0</v>
      </c>
    </row>
    <row r="112" spans="1:16" ht="12.5">
      <c r="B112" s="195" t="str">
        <f t="shared" si="18"/>
        <v/>
      </c>
      <c r="C112" s="507">
        <f>IF(D93="","-",+C111+1)</f>
        <v>2031</v>
      </c>
      <c r="D112" s="374">
        <f>IF(F111+SUM(E$99:E111)=D$92,F111,D$92-SUM(E$99:E111))</f>
        <v>1259988.8640324073</v>
      </c>
      <c r="E112" s="522">
        <f>IF(+J96&lt;F111,J96,D112)</f>
        <v>39611.908409090916</v>
      </c>
      <c r="F112" s="523">
        <f t="shared" si="24"/>
        <v>1220376.9556233163</v>
      </c>
      <c r="G112" s="523">
        <f t="shared" si="25"/>
        <v>1240182.9098278619</v>
      </c>
      <c r="H112" s="526">
        <f t="shared" si="26"/>
        <v>192607.1427969941</v>
      </c>
      <c r="I112" s="577">
        <f t="shared" si="27"/>
        <v>192607.1427969941</v>
      </c>
      <c r="J112" s="514">
        <f t="shared" si="14"/>
        <v>0</v>
      </c>
      <c r="K112" s="514"/>
      <c r="L112" s="525"/>
      <c r="M112" s="514">
        <f t="shared" si="28"/>
        <v>0</v>
      </c>
      <c r="N112" s="525"/>
      <c r="O112" s="514">
        <f t="shared" si="16"/>
        <v>0</v>
      </c>
      <c r="P112" s="514">
        <f t="shared" si="17"/>
        <v>0</v>
      </c>
    </row>
    <row r="113" spans="2:16" ht="12.5">
      <c r="B113" s="195" t="str">
        <f t="shared" si="18"/>
        <v/>
      </c>
      <c r="C113" s="507">
        <f>IF(D93="","-",+C112+1)</f>
        <v>2032</v>
      </c>
      <c r="D113" s="374">
        <f>IF(F112+SUM(E$99:E112)=D$92,F112,D$92-SUM(E$99:E112))</f>
        <v>1220376.9556233163</v>
      </c>
      <c r="E113" s="522">
        <f>IF(+J96&lt;F112,J96,D113)</f>
        <v>39611.908409090916</v>
      </c>
      <c r="F113" s="523">
        <f t="shared" si="24"/>
        <v>1180765.0472142254</v>
      </c>
      <c r="G113" s="523">
        <f t="shared" si="25"/>
        <v>1200571.0014187708</v>
      </c>
      <c r="H113" s="526">
        <f t="shared" si="26"/>
        <v>187720.41748931972</v>
      </c>
      <c r="I113" s="577">
        <f t="shared" si="27"/>
        <v>187720.41748931972</v>
      </c>
      <c r="J113" s="514">
        <f t="shared" si="14"/>
        <v>0</v>
      </c>
      <c r="K113" s="514"/>
      <c r="L113" s="525"/>
      <c r="M113" s="514">
        <f t="shared" si="28"/>
        <v>0</v>
      </c>
      <c r="N113" s="525"/>
      <c r="O113" s="514">
        <f t="shared" si="16"/>
        <v>0</v>
      </c>
      <c r="P113" s="514">
        <f t="shared" si="17"/>
        <v>0</v>
      </c>
    </row>
    <row r="114" spans="2:16" ht="12.5">
      <c r="B114" s="195" t="str">
        <f t="shared" si="18"/>
        <v/>
      </c>
      <c r="C114" s="507">
        <f>IF(D93="","-",+C113+1)</f>
        <v>2033</v>
      </c>
      <c r="D114" s="374">
        <f>IF(F113+SUM(E$99:E113)=D$92,F113,D$92-SUM(E$99:E113))</f>
        <v>1180765.0472142254</v>
      </c>
      <c r="E114" s="522">
        <f>IF(+J96&lt;F113,J96,D114)</f>
        <v>39611.908409090916</v>
      </c>
      <c r="F114" s="523">
        <f t="shared" si="24"/>
        <v>1141153.1388051345</v>
      </c>
      <c r="G114" s="523">
        <f t="shared" si="25"/>
        <v>1160959.09300968</v>
      </c>
      <c r="H114" s="526">
        <f t="shared" si="26"/>
        <v>182833.6921816454</v>
      </c>
      <c r="I114" s="577">
        <f t="shared" si="27"/>
        <v>182833.6921816454</v>
      </c>
      <c r="J114" s="514">
        <f t="shared" si="14"/>
        <v>0</v>
      </c>
      <c r="K114" s="514"/>
      <c r="L114" s="525"/>
      <c r="M114" s="514">
        <f t="shared" si="28"/>
        <v>0</v>
      </c>
      <c r="N114" s="525"/>
      <c r="O114" s="514">
        <f t="shared" si="16"/>
        <v>0</v>
      </c>
      <c r="P114" s="514">
        <f t="shared" si="17"/>
        <v>0</v>
      </c>
    </row>
    <row r="115" spans="2:16" ht="12.5">
      <c r="B115" s="195" t="str">
        <f t="shared" si="18"/>
        <v/>
      </c>
      <c r="C115" s="507">
        <f>IF(D93="","-",+C114+1)</f>
        <v>2034</v>
      </c>
      <c r="D115" s="374">
        <f>IF(F114+SUM(E$99:E114)=D$92,F114,D$92-SUM(E$99:E114))</f>
        <v>1141153.1388051345</v>
      </c>
      <c r="E115" s="522">
        <f>IF(+J96&lt;F114,J96,D115)</f>
        <v>39611.908409090916</v>
      </c>
      <c r="F115" s="523">
        <f t="shared" si="24"/>
        <v>1101541.2303960435</v>
      </c>
      <c r="G115" s="523">
        <f t="shared" si="25"/>
        <v>1121347.1846005889</v>
      </c>
      <c r="H115" s="526">
        <f t="shared" si="26"/>
        <v>177946.96687397105</v>
      </c>
      <c r="I115" s="577">
        <f t="shared" si="27"/>
        <v>177946.96687397105</v>
      </c>
      <c r="J115" s="514">
        <f t="shared" si="14"/>
        <v>0</v>
      </c>
      <c r="K115" s="514"/>
      <c r="L115" s="525"/>
      <c r="M115" s="514">
        <f t="shared" si="28"/>
        <v>0</v>
      </c>
      <c r="N115" s="525"/>
      <c r="O115" s="514">
        <f t="shared" si="16"/>
        <v>0</v>
      </c>
      <c r="P115" s="514">
        <f t="shared" si="17"/>
        <v>0</v>
      </c>
    </row>
    <row r="116" spans="2:16" ht="12.5">
      <c r="B116" s="195" t="str">
        <f t="shared" si="18"/>
        <v/>
      </c>
      <c r="C116" s="507">
        <f>IF(D93="","-",+C115+1)</f>
        <v>2035</v>
      </c>
      <c r="D116" s="374">
        <f>IF(F115+SUM(E$99:E115)=D$92,F115,D$92-SUM(E$99:E115))</f>
        <v>1101541.2303960435</v>
      </c>
      <c r="E116" s="522">
        <f>IF(+J96&lt;F115,J96,D116)</f>
        <v>39611.908409090916</v>
      </c>
      <c r="F116" s="523">
        <f t="shared" si="24"/>
        <v>1061929.3219869526</v>
      </c>
      <c r="G116" s="523">
        <f t="shared" si="25"/>
        <v>1081735.2761914982</v>
      </c>
      <c r="H116" s="526">
        <f t="shared" si="26"/>
        <v>173060.24156629673</v>
      </c>
      <c r="I116" s="577">
        <f t="shared" si="27"/>
        <v>173060.24156629673</v>
      </c>
      <c r="J116" s="514">
        <f t="shared" si="14"/>
        <v>0</v>
      </c>
      <c r="K116" s="514"/>
      <c r="L116" s="525"/>
      <c r="M116" s="514">
        <f t="shared" si="28"/>
        <v>0</v>
      </c>
      <c r="N116" s="525"/>
      <c r="O116" s="514">
        <f t="shared" si="16"/>
        <v>0</v>
      </c>
      <c r="P116" s="514">
        <f t="shared" si="17"/>
        <v>0</v>
      </c>
    </row>
    <row r="117" spans="2:16" ht="12.5">
      <c r="B117" s="195" t="str">
        <f t="shared" si="18"/>
        <v/>
      </c>
      <c r="C117" s="507">
        <f>IF(D93="","-",+C116+1)</f>
        <v>2036</v>
      </c>
      <c r="D117" s="374">
        <f>IF(F116+SUM(E$99:E116)=D$92,F116,D$92-SUM(E$99:E116))</f>
        <v>1061929.3219869526</v>
      </c>
      <c r="E117" s="522">
        <f>IF(+J96&lt;F116,J96,D117)</f>
        <v>39611.908409090916</v>
      </c>
      <c r="F117" s="523">
        <f t="shared" si="24"/>
        <v>1022317.4135778616</v>
      </c>
      <c r="G117" s="523">
        <f t="shared" si="25"/>
        <v>1042123.3677824071</v>
      </c>
      <c r="H117" s="526">
        <f t="shared" si="26"/>
        <v>168173.51625862235</v>
      </c>
      <c r="I117" s="577">
        <f t="shared" si="27"/>
        <v>168173.51625862235</v>
      </c>
      <c r="J117" s="514">
        <f t="shared" si="14"/>
        <v>0</v>
      </c>
      <c r="K117" s="514"/>
      <c r="L117" s="525"/>
      <c r="M117" s="514">
        <f t="shared" si="28"/>
        <v>0</v>
      </c>
      <c r="N117" s="525"/>
      <c r="O117" s="514">
        <f t="shared" si="16"/>
        <v>0</v>
      </c>
      <c r="P117" s="514">
        <f t="shared" si="17"/>
        <v>0</v>
      </c>
    </row>
    <row r="118" spans="2:16" ht="12.5">
      <c r="B118" s="195" t="str">
        <f t="shared" si="18"/>
        <v/>
      </c>
      <c r="C118" s="507">
        <f>IF(D93="","-",+C117+1)</f>
        <v>2037</v>
      </c>
      <c r="D118" s="374">
        <f>IF(F117+SUM(E$99:E117)=D$92,F117,D$92-SUM(E$99:E117))</f>
        <v>1022317.4135778616</v>
      </c>
      <c r="E118" s="522">
        <f>IF(+J96&lt;F117,J96,D118)</f>
        <v>39611.908409090916</v>
      </c>
      <c r="F118" s="523">
        <f t="shared" si="24"/>
        <v>982705.50516877067</v>
      </c>
      <c r="G118" s="523">
        <f t="shared" si="25"/>
        <v>1002511.4593733161</v>
      </c>
      <c r="H118" s="526">
        <f t="shared" si="26"/>
        <v>163286.79095094802</v>
      </c>
      <c r="I118" s="577">
        <f t="shared" si="27"/>
        <v>163286.79095094802</v>
      </c>
      <c r="J118" s="514">
        <f t="shared" si="14"/>
        <v>0</v>
      </c>
      <c r="K118" s="514"/>
      <c r="L118" s="525"/>
      <c r="M118" s="514">
        <f t="shared" si="28"/>
        <v>0</v>
      </c>
      <c r="N118" s="525"/>
      <c r="O118" s="514">
        <f t="shared" si="16"/>
        <v>0</v>
      </c>
      <c r="P118" s="514">
        <f t="shared" si="17"/>
        <v>0</v>
      </c>
    </row>
    <row r="119" spans="2:16" ht="12.5">
      <c r="B119" s="195" t="str">
        <f t="shared" si="18"/>
        <v/>
      </c>
      <c r="C119" s="507">
        <f>IF(D93="","-",+C118+1)</f>
        <v>2038</v>
      </c>
      <c r="D119" s="374">
        <f>IF(F118+SUM(E$99:E118)=D$92,F118,D$92-SUM(E$99:E118))</f>
        <v>982705.50516877067</v>
      </c>
      <c r="E119" s="522">
        <f>IF(+J96&lt;F118,J96,D119)</f>
        <v>39611.908409090916</v>
      </c>
      <c r="F119" s="523">
        <f t="shared" si="24"/>
        <v>943093.59675967973</v>
      </c>
      <c r="G119" s="523">
        <f t="shared" si="25"/>
        <v>962899.5509642252</v>
      </c>
      <c r="H119" s="526">
        <f t="shared" si="26"/>
        <v>158400.06564327367</v>
      </c>
      <c r="I119" s="577">
        <f t="shared" si="27"/>
        <v>158400.06564327367</v>
      </c>
      <c r="J119" s="514">
        <f t="shared" si="14"/>
        <v>0</v>
      </c>
      <c r="K119" s="514"/>
      <c r="L119" s="525"/>
      <c r="M119" s="514">
        <f t="shared" si="28"/>
        <v>0</v>
      </c>
      <c r="N119" s="525"/>
      <c r="O119" s="514">
        <f t="shared" si="16"/>
        <v>0</v>
      </c>
      <c r="P119" s="514">
        <f t="shared" si="17"/>
        <v>0</v>
      </c>
    </row>
    <row r="120" spans="2:16" ht="12.5">
      <c r="B120" s="195" t="str">
        <f t="shared" si="18"/>
        <v/>
      </c>
      <c r="C120" s="507">
        <f>IF(D93="","-",+C119+1)</f>
        <v>2039</v>
      </c>
      <c r="D120" s="374">
        <f>IF(F119+SUM(E$99:E119)=D$92,F119,D$92-SUM(E$99:E119))</f>
        <v>943093.59675967973</v>
      </c>
      <c r="E120" s="522">
        <f>IF(+J96&lt;F119,J96,D120)</f>
        <v>39611.908409090916</v>
      </c>
      <c r="F120" s="523">
        <f t="shared" si="24"/>
        <v>903481.68835058878</v>
      </c>
      <c r="G120" s="523">
        <f t="shared" si="25"/>
        <v>923287.64255513425</v>
      </c>
      <c r="H120" s="526">
        <f t="shared" si="26"/>
        <v>153513.34033559932</v>
      </c>
      <c r="I120" s="577">
        <f t="shared" si="27"/>
        <v>153513.34033559932</v>
      </c>
      <c r="J120" s="514">
        <f t="shared" si="14"/>
        <v>0</v>
      </c>
      <c r="K120" s="514"/>
      <c r="L120" s="525"/>
      <c r="M120" s="514">
        <f t="shared" si="28"/>
        <v>0</v>
      </c>
      <c r="N120" s="525"/>
      <c r="O120" s="514">
        <f t="shared" si="16"/>
        <v>0</v>
      </c>
      <c r="P120" s="514">
        <f t="shared" si="17"/>
        <v>0</v>
      </c>
    </row>
    <row r="121" spans="2:16" ht="12.5">
      <c r="B121" s="195" t="str">
        <f t="shared" si="18"/>
        <v/>
      </c>
      <c r="C121" s="507">
        <f>IF(D93="","-",+C120+1)</f>
        <v>2040</v>
      </c>
      <c r="D121" s="374">
        <f>IF(F120+SUM(E$99:E120)=D$92,F120,D$92-SUM(E$99:E120))</f>
        <v>903481.68835058878</v>
      </c>
      <c r="E121" s="522">
        <f>IF(+J96&lt;F120,J96,D121)</f>
        <v>39611.908409090916</v>
      </c>
      <c r="F121" s="523">
        <f t="shared" si="24"/>
        <v>863869.77994149784</v>
      </c>
      <c r="G121" s="523">
        <f t="shared" si="25"/>
        <v>883675.73414604331</v>
      </c>
      <c r="H121" s="526">
        <f t="shared" si="26"/>
        <v>148626.615027925</v>
      </c>
      <c r="I121" s="577">
        <f t="shared" si="27"/>
        <v>148626.615027925</v>
      </c>
      <c r="J121" s="514">
        <f t="shared" si="14"/>
        <v>0</v>
      </c>
      <c r="K121" s="514"/>
      <c r="L121" s="525"/>
      <c r="M121" s="514">
        <f t="shared" si="28"/>
        <v>0</v>
      </c>
      <c r="N121" s="525"/>
      <c r="O121" s="514">
        <f t="shared" si="16"/>
        <v>0</v>
      </c>
      <c r="P121" s="514">
        <f t="shared" si="17"/>
        <v>0</v>
      </c>
    </row>
    <row r="122" spans="2:16" ht="12.5">
      <c r="B122" s="195" t="str">
        <f t="shared" si="18"/>
        <v/>
      </c>
      <c r="C122" s="507">
        <f>IF(D93="","-",+C121+1)</f>
        <v>2041</v>
      </c>
      <c r="D122" s="374">
        <f>IF(F121+SUM(E$99:E121)=D$92,F121,D$92-SUM(E$99:E121))</f>
        <v>863869.77994149784</v>
      </c>
      <c r="E122" s="522">
        <f>IF(+J96&lt;F121,J96,D122)</f>
        <v>39611.908409090916</v>
      </c>
      <c r="F122" s="523">
        <f t="shared" si="24"/>
        <v>824257.87153240689</v>
      </c>
      <c r="G122" s="523">
        <f t="shared" si="25"/>
        <v>844063.82573695236</v>
      </c>
      <c r="H122" s="526">
        <f t="shared" si="26"/>
        <v>143739.88972025062</v>
      </c>
      <c r="I122" s="577">
        <f t="shared" si="27"/>
        <v>143739.88972025062</v>
      </c>
      <c r="J122" s="514">
        <f t="shared" si="14"/>
        <v>0</v>
      </c>
      <c r="K122" s="514"/>
      <c r="L122" s="525"/>
      <c r="M122" s="514">
        <f t="shared" si="28"/>
        <v>0</v>
      </c>
      <c r="N122" s="525"/>
      <c r="O122" s="514">
        <f t="shared" si="16"/>
        <v>0</v>
      </c>
      <c r="P122" s="514">
        <f t="shared" si="17"/>
        <v>0</v>
      </c>
    </row>
    <row r="123" spans="2:16" ht="12.5">
      <c r="B123" s="195" t="str">
        <f t="shared" si="18"/>
        <v/>
      </c>
      <c r="C123" s="507">
        <f>IF(D93="","-",+C122+1)</f>
        <v>2042</v>
      </c>
      <c r="D123" s="374">
        <f>IF(F122+SUM(E$99:E122)=D$92,F122,D$92-SUM(E$99:E122))</f>
        <v>824257.87153240689</v>
      </c>
      <c r="E123" s="522">
        <f>IF(+J96&lt;F122,J96,D123)</f>
        <v>39611.908409090916</v>
      </c>
      <c r="F123" s="523">
        <f t="shared" si="24"/>
        <v>784645.96312331595</v>
      </c>
      <c r="G123" s="523">
        <f t="shared" si="25"/>
        <v>804451.91732786142</v>
      </c>
      <c r="H123" s="526">
        <f t="shared" si="26"/>
        <v>138853.1644125763</v>
      </c>
      <c r="I123" s="577">
        <f t="shared" si="27"/>
        <v>138853.1644125763</v>
      </c>
      <c r="J123" s="514">
        <f t="shared" si="14"/>
        <v>0</v>
      </c>
      <c r="K123" s="514"/>
      <c r="L123" s="525"/>
      <c r="M123" s="514">
        <f t="shared" si="28"/>
        <v>0</v>
      </c>
      <c r="N123" s="525"/>
      <c r="O123" s="514">
        <f t="shared" si="16"/>
        <v>0</v>
      </c>
      <c r="P123" s="514">
        <f t="shared" si="17"/>
        <v>0</v>
      </c>
    </row>
    <row r="124" spans="2:16" ht="12.5">
      <c r="B124" s="195" t="str">
        <f t="shared" si="18"/>
        <v/>
      </c>
      <c r="C124" s="507">
        <f>IF(D93="","-",+C123+1)</f>
        <v>2043</v>
      </c>
      <c r="D124" s="374">
        <f>IF(F123+SUM(E$99:E123)=D$92,F123,D$92-SUM(E$99:E123))</f>
        <v>784645.96312331595</v>
      </c>
      <c r="E124" s="522">
        <f>IF(+J96&lt;F123,J96,D124)</f>
        <v>39611.908409090916</v>
      </c>
      <c r="F124" s="523">
        <f t="shared" si="24"/>
        <v>745034.054714225</v>
      </c>
      <c r="G124" s="523">
        <f t="shared" si="25"/>
        <v>764840.00891877047</v>
      </c>
      <c r="H124" s="526">
        <f t="shared" si="26"/>
        <v>133966.43910490195</v>
      </c>
      <c r="I124" s="577">
        <f t="shared" si="27"/>
        <v>133966.43910490195</v>
      </c>
      <c r="J124" s="514">
        <f t="shared" si="14"/>
        <v>0</v>
      </c>
      <c r="K124" s="514"/>
      <c r="L124" s="525"/>
      <c r="M124" s="514">
        <f t="shared" si="28"/>
        <v>0</v>
      </c>
      <c r="N124" s="525"/>
      <c r="O124" s="514">
        <f t="shared" si="16"/>
        <v>0</v>
      </c>
      <c r="P124" s="514">
        <f t="shared" si="17"/>
        <v>0</v>
      </c>
    </row>
    <row r="125" spans="2:16" ht="12.5">
      <c r="B125" s="195" t="str">
        <f t="shared" si="18"/>
        <v/>
      </c>
      <c r="C125" s="507">
        <f>IF(D93="","-",+C124+1)</f>
        <v>2044</v>
      </c>
      <c r="D125" s="374">
        <f>IF(F124+SUM(E$99:E124)=D$92,F124,D$92-SUM(E$99:E124))</f>
        <v>745034.054714225</v>
      </c>
      <c r="E125" s="522">
        <f>IF(+J96&lt;F124,J96,D125)</f>
        <v>39611.908409090916</v>
      </c>
      <c r="F125" s="523">
        <f t="shared" si="24"/>
        <v>705422.14630513405</v>
      </c>
      <c r="G125" s="523">
        <f t="shared" si="25"/>
        <v>725228.10050967953</v>
      </c>
      <c r="H125" s="526">
        <f t="shared" si="26"/>
        <v>129079.71379722761</v>
      </c>
      <c r="I125" s="577">
        <f t="shared" si="27"/>
        <v>129079.71379722761</v>
      </c>
      <c r="J125" s="514">
        <f t="shared" si="14"/>
        <v>0</v>
      </c>
      <c r="K125" s="514"/>
      <c r="L125" s="525"/>
      <c r="M125" s="514">
        <f t="shared" si="28"/>
        <v>0</v>
      </c>
      <c r="N125" s="525"/>
      <c r="O125" s="514">
        <f t="shared" si="16"/>
        <v>0</v>
      </c>
      <c r="P125" s="514">
        <f t="shared" si="17"/>
        <v>0</v>
      </c>
    </row>
    <row r="126" spans="2:16" ht="12.5">
      <c r="B126" s="195" t="str">
        <f t="shared" si="18"/>
        <v/>
      </c>
      <c r="C126" s="507">
        <f>IF(D93="","-",+C125+1)</f>
        <v>2045</v>
      </c>
      <c r="D126" s="374">
        <f>IF(F125+SUM(E$99:E125)=D$92,F125,D$92-SUM(E$99:E125))</f>
        <v>705422.14630513405</v>
      </c>
      <c r="E126" s="522">
        <f>IF(+J96&lt;F125,J96,D126)</f>
        <v>39611.908409090916</v>
      </c>
      <c r="F126" s="523">
        <f t="shared" si="24"/>
        <v>665810.23789604311</v>
      </c>
      <c r="G126" s="523">
        <f t="shared" si="25"/>
        <v>685616.19210058858</v>
      </c>
      <c r="H126" s="526">
        <f t="shared" si="26"/>
        <v>124192.98848955326</v>
      </c>
      <c r="I126" s="577">
        <f t="shared" si="27"/>
        <v>124192.98848955326</v>
      </c>
      <c r="J126" s="514">
        <f t="shared" si="14"/>
        <v>0</v>
      </c>
      <c r="K126" s="514"/>
      <c r="L126" s="525"/>
      <c r="M126" s="514">
        <f t="shared" si="28"/>
        <v>0</v>
      </c>
      <c r="N126" s="525"/>
      <c r="O126" s="514">
        <f t="shared" si="16"/>
        <v>0</v>
      </c>
      <c r="P126" s="514">
        <f t="shared" si="17"/>
        <v>0</v>
      </c>
    </row>
    <row r="127" spans="2:16" ht="12.5">
      <c r="B127" s="195" t="str">
        <f t="shared" si="18"/>
        <v/>
      </c>
      <c r="C127" s="507">
        <f>IF(D93="","-",+C126+1)</f>
        <v>2046</v>
      </c>
      <c r="D127" s="374">
        <f>IF(F126+SUM(E$99:E126)=D$92,F126,D$92-SUM(E$99:E126))</f>
        <v>665810.23789604311</v>
      </c>
      <c r="E127" s="522">
        <f>IF(+J96&lt;F126,J96,D127)</f>
        <v>39611.908409090916</v>
      </c>
      <c r="F127" s="523">
        <f t="shared" si="24"/>
        <v>626198.32948695216</v>
      </c>
      <c r="G127" s="523">
        <f t="shared" si="25"/>
        <v>646004.28369149764</v>
      </c>
      <c r="H127" s="526">
        <f t="shared" si="26"/>
        <v>119306.26318187892</v>
      </c>
      <c r="I127" s="577">
        <f t="shared" si="27"/>
        <v>119306.26318187892</v>
      </c>
      <c r="J127" s="514">
        <f t="shared" si="14"/>
        <v>0</v>
      </c>
      <c r="K127" s="514"/>
      <c r="L127" s="525"/>
      <c r="M127" s="514">
        <f t="shared" si="28"/>
        <v>0</v>
      </c>
      <c r="N127" s="525"/>
      <c r="O127" s="514">
        <f t="shared" si="16"/>
        <v>0</v>
      </c>
      <c r="P127" s="514">
        <f t="shared" si="17"/>
        <v>0</v>
      </c>
    </row>
    <row r="128" spans="2:16" ht="12.5">
      <c r="B128" s="195" t="str">
        <f t="shared" si="18"/>
        <v/>
      </c>
      <c r="C128" s="507">
        <f>IF(D93="","-",+C127+1)</f>
        <v>2047</v>
      </c>
      <c r="D128" s="374">
        <f>IF(F127+SUM(E$99:E127)=D$92,F127,D$92-SUM(E$99:E127))</f>
        <v>626198.32948695216</v>
      </c>
      <c r="E128" s="522">
        <f>IF(+J96&lt;F127,J96,D128)</f>
        <v>39611.908409090916</v>
      </c>
      <c r="F128" s="523">
        <f t="shared" si="24"/>
        <v>586586.42107786122</v>
      </c>
      <c r="G128" s="523">
        <f t="shared" si="25"/>
        <v>606392.37528240669</v>
      </c>
      <c r="H128" s="526">
        <f t="shared" si="26"/>
        <v>114419.53787420457</v>
      </c>
      <c r="I128" s="577">
        <f t="shared" si="27"/>
        <v>114419.53787420457</v>
      </c>
      <c r="J128" s="514">
        <f t="shared" si="14"/>
        <v>0</v>
      </c>
      <c r="K128" s="514"/>
      <c r="L128" s="525"/>
      <c r="M128" s="514">
        <f t="shared" si="28"/>
        <v>0</v>
      </c>
      <c r="N128" s="525"/>
      <c r="O128" s="514">
        <f t="shared" si="16"/>
        <v>0</v>
      </c>
      <c r="P128" s="514">
        <f t="shared" si="17"/>
        <v>0</v>
      </c>
    </row>
    <row r="129" spans="2:16" ht="12.5">
      <c r="B129" s="195" t="str">
        <f t="shared" si="18"/>
        <v/>
      </c>
      <c r="C129" s="507">
        <f>IF(D93="","-",+C128+1)</f>
        <v>2048</v>
      </c>
      <c r="D129" s="374">
        <f>IF(F128+SUM(E$99:E128)=D$92,F128,D$92-SUM(E$99:E128))</f>
        <v>586586.42107786122</v>
      </c>
      <c r="E129" s="522">
        <f>IF(+J96&lt;F128,J96,D129)</f>
        <v>39611.908409090916</v>
      </c>
      <c r="F129" s="523">
        <f t="shared" si="24"/>
        <v>546974.51266877027</v>
      </c>
      <c r="G129" s="523">
        <f t="shared" si="25"/>
        <v>566780.46687331575</v>
      </c>
      <c r="H129" s="526">
        <f t="shared" si="26"/>
        <v>109532.81256653022</v>
      </c>
      <c r="I129" s="577">
        <f t="shared" si="27"/>
        <v>109532.81256653022</v>
      </c>
      <c r="J129" s="514">
        <f t="shared" si="14"/>
        <v>0</v>
      </c>
      <c r="K129" s="514"/>
      <c r="L129" s="525"/>
      <c r="M129" s="514">
        <f t="shared" si="28"/>
        <v>0</v>
      </c>
      <c r="N129" s="525"/>
      <c r="O129" s="514">
        <f t="shared" si="16"/>
        <v>0</v>
      </c>
      <c r="P129" s="514">
        <f t="shared" si="17"/>
        <v>0</v>
      </c>
    </row>
    <row r="130" spans="2:16" ht="12.5">
      <c r="B130" s="195" t="str">
        <f t="shared" si="18"/>
        <v/>
      </c>
      <c r="C130" s="507">
        <f>IF(D93="","-",+C129+1)</f>
        <v>2049</v>
      </c>
      <c r="D130" s="374">
        <f>IF(F129+SUM(E$99:E129)=D$92,F129,D$92-SUM(E$99:E129))</f>
        <v>546974.51266877027</v>
      </c>
      <c r="E130" s="522">
        <f>IF(+J96&lt;F129,J96,D130)</f>
        <v>39611.908409090916</v>
      </c>
      <c r="F130" s="523">
        <f t="shared" si="24"/>
        <v>507362.60425967933</v>
      </c>
      <c r="G130" s="523">
        <f t="shared" si="25"/>
        <v>527168.5584642248</v>
      </c>
      <c r="H130" s="526">
        <f t="shared" si="26"/>
        <v>104646.08725885589</v>
      </c>
      <c r="I130" s="577">
        <f t="shared" si="27"/>
        <v>104646.08725885589</v>
      </c>
      <c r="J130" s="514">
        <f t="shared" si="14"/>
        <v>0</v>
      </c>
      <c r="K130" s="514"/>
      <c r="L130" s="525"/>
      <c r="M130" s="514">
        <f t="shared" si="28"/>
        <v>0</v>
      </c>
      <c r="N130" s="525"/>
      <c r="O130" s="514">
        <f t="shared" si="16"/>
        <v>0</v>
      </c>
      <c r="P130" s="514">
        <f t="shared" si="17"/>
        <v>0</v>
      </c>
    </row>
    <row r="131" spans="2:16" ht="12.5">
      <c r="B131" s="195" t="str">
        <f t="shared" si="18"/>
        <v/>
      </c>
      <c r="C131" s="507">
        <f>IF(D93="","-",+C130+1)</f>
        <v>2050</v>
      </c>
      <c r="D131" s="374">
        <f>IF(F130+SUM(E$99:E130)=D$92,F130,D$92-SUM(E$99:E130))</f>
        <v>507362.60425967933</v>
      </c>
      <c r="E131" s="522">
        <f>IF(+J96&lt;F130,J96,D131)</f>
        <v>39611.908409090916</v>
      </c>
      <c r="F131" s="523">
        <f t="shared" si="24"/>
        <v>467750.69585058838</v>
      </c>
      <c r="G131" s="523">
        <f t="shared" si="25"/>
        <v>487556.65005513385</v>
      </c>
      <c r="H131" s="526">
        <f t="shared" si="26"/>
        <v>99759.361951181549</v>
      </c>
      <c r="I131" s="577">
        <f t="shared" si="27"/>
        <v>99759.361951181549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18"/>
        <v/>
      </c>
      <c r="C132" s="507">
        <f>IF(D93="","-",+C131+1)</f>
        <v>2051</v>
      </c>
      <c r="D132" s="374">
        <f>IF(F131+SUM(E$99:E131)=D$92,F131,D$92-SUM(E$99:E131))</f>
        <v>467750.69585058838</v>
      </c>
      <c r="E132" s="522">
        <f>IF(+J96&lt;F131,J96,D132)</f>
        <v>39611.908409090916</v>
      </c>
      <c r="F132" s="523">
        <f t="shared" si="24"/>
        <v>428138.78744149744</v>
      </c>
      <c r="G132" s="523">
        <f t="shared" si="25"/>
        <v>447944.74164604291</v>
      </c>
      <c r="H132" s="526">
        <f t="shared" si="26"/>
        <v>94872.636643507198</v>
      </c>
      <c r="I132" s="577">
        <f t="shared" si="27"/>
        <v>94872.636643507198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18"/>
        <v/>
      </c>
      <c r="C133" s="507">
        <f>IF(D93="","-",+C132+1)</f>
        <v>2052</v>
      </c>
      <c r="D133" s="374">
        <f>IF(F132+SUM(E$99:E132)=D$92,F132,D$92-SUM(E$99:E132))</f>
        <v>428138.78744149744</v>
      </c>
      <c r="E133" s="522">
        <f>IF(+J96&lt;F132,J96,D133)</f>
        <v>39611.908409090916</v>
      </c>
      <c r="F133" s="523">
        <f t="shared" si="24"/>
        <v>388526.87903240649</v>
      </c>
      <c r="G133" s="523">
        <f t="shared" si="25"/>
        <v>408332.83323695196</v>
      </c>
      <c r="H133" s="526">
        <f t="shared" si="26"/>
        <v>89985.911335832847</v>
      </c>
      <c r="I133" s="577">
        <f t="shared" si="27"/>
        <v>89985.911335832847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18"/>
        <v/>
      </c>
      <c r="C134" s="507">
        <f>IF(D93="","-",+C133+1)</f>
        <v>2053</v>
      </c>
      <c r="D134" s="374">
        <f>IF(F133+SUM(E$99:E133)=D$92,F133,D$92-SUM(E$99:E133))</f>
        <v>388526.87903240649</v>
      </c>
      <c r="E134" s="522">
        <f>IF(+J96&lt;F133,J96,D134)</f>
        <v>39611.908409090916</v>
      </c>
      <c r="F134" s="523">
        <f t="shared" si="24"/>
        <v>348914.97062331554</v>
      </c>
      <c r="G134" s="523">
        <f t="shared" si="25"/>
        <v>368720.92482786102</v>
      </c>
      <c r="H134" s="526">
        <f t="shared" si="26"/>
        <v>85099.18602815851</v>
      </c>
      <c r="I134" s="577">
        <f t="shared" si="27"/>
        <v>85099.18602815851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18"/>
        <v/>
      </c>
      <c r="C135" s="507">
        <f>IF(D93="","-",+C134+1)</f>
        <v>2054</v>
      </c>
      <c r="D135" s="374">
        <f>IF(F134+SUM(E$99:E134)=D$92,F134,D$92-SUM(E$99:E134))</f>
        <v>348914.97062331554</v>
      </c>
      <c r="E135" s="522">
        <f>IF(+J96&lt;F134,J96,D135)</f>
        <v>39611.908409090916</v>
      </c>
      <c r="F135" s="523">
        <f t="shared" si="24"/>
        <v>309303.0622142246</v>
      </c>
      <c r="G135" s="523">
        <f t="shared" si="25"/>
        <v>329109.01641877007</v>
      </c>
      <c r="H135" s="526">
        <f t="shared" si="26"/>
        <v>80212.46072048416</v>
      </c>
      <c r="I135" s="577">
        <f t="shared" si="27"/>
        <v>80212.46072048416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18"/>
        <v/>
      </c>
      <c r="C136" s="507">
        <f>IF(D93="","-",+C135+1)</f>
        <v>2055</v>
      </c>
      <c r="D136" s="374">
        <f>IF(F135+SUM(E$99:E135)=D$92,F135,D$92-SUM(E$99:E135))</f>
        <v>309303.0622142246</v>
      </c>
      <c r="E136" s="522">
        <f>IF(+J96&lt;F135,J96,D136)</f>
        <v>39611.908409090916</v>
      </c>
      <c r="F136" s="523">
        <f t="shared" si="24"/>
        <v>269691.15380513365</v>
      </c>
      <c r="G136" s="523">
        <f t="shared" si="25"/>
        <v>289497.10800967913</v>
      </c>
      <c r="H136" s="526">
        <f t="shared" si="26"/>
        <v>75325.735412809823</v>
      </c>
      <c r="I136" s="577">
        <f t="shared" si="27"/>
        <v>75325.735412809823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18"/>
        <v/>
      </c>
      <c r="C137" s="507">
        <f>IF(D93="","-",+C136+1)</f>
        <v>2056</v>
      </c>
      <c r="D137" s="374">
        <f>IF(F136+SUM(E$99:E136)=D$92,F136,D$92-SUM(E$99:E136))</f>
        <v>269691.15380513365</v>
      </c>
      <c r="E137" s="522">
        <f>IF(+J96&lt;F136,J96,D137)</f>
        <v>39611.908409090916</v>
      </c>
      <c r="F137" s="523">
        <f t="shared" si="24"/>
        <v>230079.24539604274</v>
      </c>
      <c r="G137" s="523">
        <f t="shared" si="25"/>
        <v>249885.19960058818</v>
      </c>
      <c r="H137" s="526">
        <f t="shared" si="26"/>
        <v>70439.010105135472</v>
      </c>
      <c r="I137" s="577">
        <f t="shared" si="27"/>
        <v>70439.010105135472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18"/>
        <v/>
      </c>
      <c r="C138" s="507">
        <f>IF(D93="","-",+C137+1)</f>
        <v>2057</v>
      </c>
      <c r="D138" s="374">
        <f>IF(F137+SUM(E$99:E137)=D$92,F137,D$92-SUM(E$99:E137))</f>
        <v>230079.24539604274</v>
      </c>
      <c r="E138" s="522">
        <f>IF(+J96&lt;F137,J96,D138)</f>
        <v>39611.908409090916</v>
      </c>
      <c r="F138" s="523">
        <f t="shared" si="24"/>
        <v>190467.33698695182</v>
      </c>
      <c r="G138" s="523">
        <f t="shared" si="25"/>
        <v>210273.29119149729</v>
      </c>
      <c r="H138" s="526">
        <f t="shared" si="26"/>
        <v>65552.284797461136</v>
      </c>
      <c r="I138" s="577">
        <f t="shared" si="27"/>
        <v>65552.284797461136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18"/>
        <v/>
      </c>
      <c r="C139" s="507">
        <f>IF(D93="","-",+C138+1)</f>
        <v>2058</v>
      </c>
      <c r="D139" s="374">
        <f>IF(F138+SUM(E$99:E138)=D$92,F138,D$92-SUM(E$99:E138))</f>
        <v>190467.33698695182</v>
      </c>
      <c r="E139" s="522">
        <f>IF(+J96&lt;F138,J96,D139)</f>
        <v>39611.908409090916</v>
      </c>
      <c r="F139" s="523">
        <f t="shared" si="24"/>
        <v>150855.4285778609</v>
      </c>
      <c r="G139" s="523">
        <f t="shared" si="25"/>
        <v>170661.38278240635</v>
      </c>
      <c r="H139" s="526">
        <f t="shared" si="26"/>
        <v>60665.559489786792</v>
      </c>
      <c r="I139" s="577">
        <f t="shared" si="27"/>
        <v>60665.559489786792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18"/>
        <v/>
      </c>
      <c r="C140" s="507">
        <f>IF(D93="","-",+C139+1)</f>
        <v>2059</v>
      </c>
      <c r="D140" s="374">
        <f>IF(F139+SUM(E$99:E139)=D$92,F139,D$92-SUM(E$99:E139))</f>
        <v>150855.4285778609</v>
      </c>
      <c r="E140" s="522">
        <f>IF(+J96&lt;F139,J96,D140)</f>
        <v>39611.908409090916</v>
      </c>
      <c r="F140" s="523">
        <f t="shared" si="24"/>
        <v>111243.52016876999</v>
      </c>
      <c r="G140" s="523">
        <f t="shared" si="25"/>
        <v>131049.47437331545</v>
      </c>
      <c r="H140" s="526">
        <f t="shared" si="26"/>
        <v>55778.834182112456</v>
      </c>
      <c r="I140" s="577">
        <f t="shared" si="27"/>
        <v>55778.834182112456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18"/>
        <v/>
      </c>
      <c r="C141" s="507">
        <f>IF(D93="","-",+C140+1)</f>
        <v>2060</v>
      </c>
      <c r="D141" s="374">
        <f>IF(F140+SUM(E$99:E140)=D$92,F140,D$92-SUM(E$99:E140))</f>
        <v>111243.52016876999</v>
      </c>
      <c r="E141" s="522">
        <f>IF(+J96&lt;F140,J96,D141)</f>
        <v>39611.908409090916</v>
      </c>
      <c r="F141" s="523">
        <f t="shared" si="24"/>
        <v>71631.611759679072</v>
      </c>
      <c r="G141" s="523">
        <f t="shared" si="25"/>
        <v>91437.56596422453</v>
      </c>
      <c r="H141" s="526">
        <f t="shared" si="26"/>
        <v>50892.108874438112</v>
      </c>
      <c r="I141" s="577">
        <f t="shared" si="27"/>
        <v>50892.108874438112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18"/>
        <v/>
      </c>
      <c r="C142" s="507">
        <f>IF(D93="","-",+C141+1)</f>
        <v>2061</v>
      </c>
      <c r="D142" s="374">
        <f>IF(F141+SUM(E$99:E141)=D$92,F141,D$92-SUM(E$99:E141))</f>
        <v>71631.611759679072</v>
      </c>
      <c r="E142" s="522">
        <f>IF(+J96&lt;F141,J96,D142)</f>
        <v>39611.908409090916</v>
      </c>
      <c r="F142" s="523">
        <f t="shared" si="24"/>
        <v>32019.703350588155</v>
      </c>
      <c r="G142" s="523">
        <f t="shared" si="25"/>
        <v>51825.657555133614</v>
      </c>
      <c r="H142" s="526">
        <f t="shared" si="26"/>
        <v>46005.383566763776</v>
      </c>
      <c r="I142" s="577">
        <f t="shared" si="27"/>
        <v>46005.383566763776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18"/>
        <v/>
      </c>
      <c r="C143" s="507">
        <f>IF(D93="","-",+C142+1)</f>
        <v>2062</v>
      </c>
      <c r="D143" s="374">
        <f>IF(F142+SUM(E$99:E142)=D$92,F142,D$92-SUM(E$99:E142))</f>
        <v>32019.703350588155</v>
      </c>
      <c r="E143" s="522">
        <f>IF(+J96&lt;F142,J96,D143)</f>
        <v>32019.703350588155</v>
      </c>
      <c r="F143" s="523">
        <f t="shared" si="24"/>
        <v>0</v>
      </c>
      <c r="G143" s="523">
        <f t="shared" si="25"/>
        <v>16009.851675294078</v>
      </c>
      <c r="H143" s="526">
        <f t="shared" si="26"/>
        <v>33994.759602505997</v>
      </c>
      <c r="I143" s="577">
        <f t="shared" si="27"/>
        <v>33994.759602505997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18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6"/>
        <v>0</v>
      </c>
      <c r="I144" s="577">
        <f t="shared" si="27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18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6"/>
        <v>0</v>
      </c>
      <c r="I145" s="577">
        <f t="shared" si="27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18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6"/>
        <v>0</v>
      </c>
      <c r="I146" s="577">
        <f t="shared" si="27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18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6"/>
        <v>0</v>
      </c>
      <c r="I147" s="577">
        <f t="shared" si="27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18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6"/>
        <v>0</v>
      </c>
      <c r="I148" s="577">
        <f t="shared" si="27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18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6"/>
        <v>0</v>
      </c>
      <c r="I149" s="577">
        <f t="shared" si="27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18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18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18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18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18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6"/>
        <v>0</v>
      </c>
      <c r="I154" s="579">
        <f t="shared" si="27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1742923.9700000002</v>
      </c>
      <c r="F155" s="375"/>
      <c r="G155" s="375"/>
      <c r="H155" s="375">
        <f>SUM(H99:H154)</f>
        <v>6443596.727938205</v>
      </c>
      <c r="I155" s="375">
        <f>SUM(I99:I154)</f>
        <v>6443596.727938205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A60" zoomScale="80" zoomScaleNormal="8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1348625.7120695773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1348625.7120695773</v>
      </c>
      <c r="O6" s="269"/>
      <c r="P6" s="269"/>
    </row>
    <row r="7" spans="1:16" ht="13.5" thickBot="1">
      <c r="C7" s="467" t="s">
        <v>48</v>
      </c>
      <c r="D7" s="624" t="s">
        <v>458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473</v>
      </c>
      <c r="E9" s="637" t="s">
        <v>474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9628189.9399999995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229242.61761904761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18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>+G20</f>
        <v>1251388.016895521</v>
      </c>
      <c r="L20" s="519">
        <f t="shared" ref="L20" si="6">IF(K20&lt;&gt;0,+G20-K20,0)</f>
        <v>0</v>
      </c>
      <c r="M20" s="518">
        <f>+H20</f>
        <v>1251388.016895521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2023</v>
      </c>
      <c r="D21" s="631">
        <v>8975632.598284049</v>
      </c>
      <c r="E21" s="630">
        <v>229242.61761904761</v>
      </c>
      <c r="F21" s="631">
        <v>8746389.980665002</v>
      </c>
      <c r="G21" s="630">
        <v>1348625.7120695773</v>
      </c>
      <c r="H21" s="639">
        <v>1348625.7120695773</v>
      </c>
      <c r="I21" s="511">
        <f t="shared" si="0"/>
        <v>0</v>
      </c>
      <c r="J21" s="511"/>
      <c r="K21" s="518">
        <f>+G21</f>
        <v>1348625.7120695773</v>
      </c>
      <c r="L21" s="519">
        <f t="shared" ref="L21" si="7">IF(K21&lt;&gt;0,+G21-K21,0)</f>
        <v>0</v>
      </c>
      <c r="M21" s="518">
        <f>+H21</f>
        <v>1348625.7120695773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8746389.980665002</v>
      </c>
      <c r="E22" s="522">
        <f>IF(+I14&lt;F21,I14,D22)</f>
        <v>229242.61761904761</v>
      </c>
      <c r="F22" s="523">
        <f t="shared" ref="F22:F72" si="8">+D22-E22</f>
        <v>8517147.3630459551</v>
      </c>
      <c r="G22" s="524">
        <f t="shared" ref="G22:G72" si="9">+I$12*((D22+F22)/2)+E22</f>
        <v>1199834.0504294171</v>
      </c>
      <c r="H22" s="491">
        <f t="shared" ref="H22:H72" si="10">+I$13*((D22+F22)/2)+E22</f>
        <v>1199834.0504294171</v>
      </c>
      <c r="I22" s="511">
        <f t="shared" si="0"/>
        <v>0</v>
      </c>
      <c r="J22" s="511"/>
      <c r="K22" s="525"/>
      <c r="L22" s="514">
        <f t="shared" ref="L22:L72" si="11">IF(K22&lt;&gt;0,+G22-K22,0)</f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8517147.3630459551</v>
      </c>
      <c r="E23" s="522">
        <f>IF(+I14&lt;F22,I14,D23)</f>
        <v>229242.61761904761</v>
      </c>
      <c r="F23" s="523">
        <f t="shared" si="8"/>
        <v>8287904.7454269072</v>
      </c>
      <c r="G23" s="524">
        <f t="shared" si="9"/>
        <v>1174057.0713241322</v>
      </c>
      <c r="H23" s="491">
        <f t="shared" si="10"/>
        <v>1174057.0713241322</v>
      </c>
      <c r="I23" s="511">
        <f t="shared" si="0"/>
        <v>0</v>
      </c>
      <c r="J23" s="511"/>
      <c r="K23" s="525"/>
      <c r="L23" s="514">
        <f t="shared" si="1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8287904.7454269072</v>
      </c>
      <c r="E24" s="522">
        <f>IF(+I14&lt;F23,I14,D24)</f>
        <v>229242.61761904761</v>
      </c>
      <c r="F24" s="523">
        <f t="shared" si="8"/>
        <v>8058662.1278078593</v>
      </c>
      <c r="G24" s="524">
        <f t="shared" si="9"/>
        <v>1148280.0922188475</v>
      </c>
      <c r="H24" s="491">
        <f t="shared" si="10"/>
        <v>1148280.0922188475</v>
      </c>
      <c r="I24" s="511">
        <f t="shared" si="0"/>
        <v>0</v>
      </c>
      <c r="J24" s="511"/>
      <c r="K24" s="525"/>
      <c r="L24" s="514">
        <f t="shared" si="1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8058662.1278078593</v>
      </c>
      <c r="E25" s="522">
        <f>IF(+I14&lt;F24,I14,D25)</f>
        <v>229242.61761904761</v>
      </c>
      <c r="F25" s="523">
        <f t="shared" si="8"/>
        <v>7829419.5101888115</v>
      </c>
      <c r="G25" s="524">
        <f t="shared" si="9"/>
        <v>1122503.1131135623</v>
      </c>
      <c r="H25" s="491">
        <f t="shared" si="10"/>
        <v>1122503.1131135623</v>
      </c>
      <c r="I25" s="511">
        <f t="shared" si="0"/>
        <v>0</v>
      </c>
      <c r="J25" s="511"/>
      <c r="K25" s="525"/>
      <c r="L25" s="514">
        <f t="shared" si="1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7829419.5101888115</v>
      </c>
      <c r="E26" s="522">
        <f>IF(+I14&lt;F25,I14,D26)</f>
        <v>229242.61761904761</v>
      </c>
      <c r="F26" s="523">
        <f t="shared" si="8"/>
        <v>7600176.8925697636</v>
      </c>
      <c r="G26" s="524">
        <f t="shared" si="9"/>
        <v>1096726.1340082777</v>
      </c>
      <c r="H26" s="491">
        <f t="shared" si="10"/>
        <v>1096726.1340082777</v>
      </c>
      <c r="I26" s="511">
        <f t="shared" si="0"/>
        <v>0</v>
      </c>
      <c r="J26" s="511"/>
      <c r="K26" s="525"/>
      <c r="L26" s="514">
        <f t="shared" si="1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7600176.8925697636</v>
      </c>
      <c r="E27" s="522">
        <f>IF(+I14&lt;F26,I14,D27)</f>
        <v>229242.61761904761</v>
      </c>
      <c r="F27" s="523">
        <f t="shared" si="8"/>
        <v>7370934.2749507157</v>
      </c>
      <c r="G27" s="524">
        <f t="shared" si="9"/>
        <v>1070949.1549029925</v>
      </c>
      <c r="H27" s="491">
        <f t="shared" si="10"/>
        <v>1070949.1549029925</v>
      </c>
      <c r="I27" s="511">
        <f t="shared" si="0"/>
        <v>0</v>
      </c>
      <c r="J27" s="511"/>
      <c r="K27" s="525"/>
      <c r="L27" s="514">
        <f t="shared" si="1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7370934.2749507157</v>
      </c>
      <c r="E28" s="522">
        <f>IF(+I14&lt;F27,I14,D28)</f>
        <v>229242.61761904761</v>
      </c>
      <c r="F28" s="523">
        <f t="shared" si="8"/>
        <v>7141691.6573316678</v>
      </c>
      <c r="G28" s="524">
        <f t="shared" si="9"/>
        <v>1045172.1757977079</v>
      </c>
      <c r="H28" s="491">
        <f t="shared" si="10"/>
        <v>1045172.1757977079</v>
      </c>
      <c r="I28" s="511">
        <f t="shared" si="0"/>
        <v>0</v>
      </c>
      <c r="J28" s="511"/>
      <c r="K28" s="525"/>
      <c r="L28" s="514">
        <f t="shared" si="1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7141691.6573316678</v>
      </c>
      <c r="E29" s="522">
        <f>IF(+I14&lt;F28,I14,D29)</f>
        <v>229242.61761904761</v>
      </c>
      <c r="F29" s="523">
        <f t="shared" si="8"/>
        <v>6912449.03971262</v>
      </c>
      <c r="G29" s="524">
        <f t="shared" si="9"/>
        <v>1019395.196692423</v>
      </c>
      <c r="H29" s="491">
        <f t="shared" si="10"/>
        <v>1019395.196692423</v>
      </c>
      <c r="I29" s="511">
        <f t="shared" si="0"/>
        <v>0</v>
      </c>
      <c r="J29" s="511"/>
      <c r="K29" s="525"/>
      <c r="L29" s="514">
        <f t="shared" si="1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6912449.03971262</v>
      </c>
      <c r="E30" s="522">
        <f>IF(+I14&lt;F29,I14,D30)</f>
        <v>229242.61761904761</v>
      </c>
      <c r="F30" s="523">
        <f t="shared" si="8"/>
        <v>6683206.4220935721</v>
      </c>
      <c r="G30" s="524">
        <f t="shared" si="9"/>
        <v>993618.21758713818</v>
      </c>
      <c r="H30" s="491">
        <f t="shared" si="10"/>
        <v>993618.21758713818</v>
      </c>
      <c r="I30" s="511">
        <f t="shared" si="0"/>
        <v>0</v>
      </c>
      <c r="J30" s="511"/>
      <c r="K30" s="525"/>
      <c r="L30" s="514">
        <f t="shared" si="1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6683206.4220935721</v>
      </c>
      <c r="E31" s="522">
        <f>IF(+I14&lt;F30,I14,D31)</f>
        <v>229242.61761904761</v>
      </c>
      <c r="F31" s="523">
        <f t="shared" si="8"/>
        <v>6453963.8044745242</v>
      </c>
      <c r="G31" s="524">
        <f t="shared" si="9"/>
        <v>967841.23848185316</v>
      </c>
      <c r="H31" s="491">
        <f t="shared" si="10"/>
        <v>967841.23848185316</v>
      </c>
      <c r="I31" s="511">
        <f t="shared" si="0"/>
        <v>0</v>
      </c>
      <c r="J31" s="511"/>
      <c r="K31" s="525"/>
      <c r="L31" s="514">
        <f t="shared" si="1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6453963.8044745242</v>
      </c>
      <c r="E32" s="522">
        <f>IF(+I14&lt;F31,I14,D32)</f>
        <v>229242.61761904761</v>
      </c>
      <c r="F32" s="523">
        <f t="shared" si="8"/>
        <v>6224721.1868554763</v>
      </c>
      <c r="G32" s="524">
        <f t="shared" si="9"/>
        <v>942064.25937656837</v>
      </c>
      <c r="H32" s="491">
        <f t="shared" si="10"/>
        <v>942064.25937656837</v>
      </c>
      <c r="I32" s="511">
        <f t="shared" si="0"/>
        <v>0</v>
      </c>
      <c r="J32" s="511"/>
      <c r="K32" s="525"/>
      <c r="L32" s="514">
        <f t="shared" si="1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6224721.1868554763</v>
      </c>
      <c r="E33" s="522">
        <f>IF(+I14&lt;F32,I14,D33)</f>
        <v>229242.61761904761</v>
      </c>
      <c r="F33" s="523">
        <f t="shared" si="8"/>
        <v>5995478.5692364285</v>
      </c>
      <c r="G33" s="524">
        <f t="shared" si="9"/>
        <v>916287.28027128335</v>
      </c>
      <c r="H33" s="491">
        <f t="shared" si="10"/>
        <v>916287.28027128335</v>
      </c>
      <c r="I33" s="511">
        <f t="shared" si="0"/>
        <v>0</v>
      </c>
      <c r="J33" s="511"/>
      <c r="K33" s="525"/>
      <c r="L33" s="514">
        <f t="shared" si="1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5995478.5692364285</v>
      </c>
      <c r="E34" s="522">
        <f>IF(+I14&lt;F33,I14,D34)</f>
        <v>229242.61761904761</v>
      </c>
      <c r="F34" s="523">
        <f t="shared" si="8"/>
        <v>5766235.9516173806</v>
      </c>
      <c r="G34" s="524">
        <f t="shared" si="9"/>
        <v>890510.30116599856</v>
      </c>
      <c r="H34" s="491">
        <f t="shared" si="10"/>
        <v>890510.30116599856</v>
      </c>
      <c r="I34" s="511">
        <f t="shared" si="0"/>
        <v>0</v>
      </c>
      <c r="J34" s="511"/>
      <c r="K34" s="525"/>
      <c r="L34" s="514">
        <f t="shared" si="1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5766235.9516173806</v>
      </c>
      <c r="E35" s="522">
        <f>IF(+I14&lt;F34,I14,D35)</f>
        <v>229242.61761904761</v>
      </c>
      <c r="F35" s="523">
        <f t="shared" si="8"/>
        <v>5536993.3339983327</v>
      </c>
      <c r="G35" s="524">
        <f t="shared" si="9"/>
        <v>864733.32206071366</v>
      </c>
      <c r="H35" s="491">
        <f t="shared" si="10"/>
        <v>864733.32206071366</v>
      </c>
      <c r="I35" s="511">
        <f t="shared" si="0"/>
        <v>0</v>
      </c>
      <c r="J35" s="511"/>
      <c r="K35" s="525"/>
      <c r="L35" s="514">
        <f t="shared" si="1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5536993.3339983327</v>
      </c>
      <c r="E36" s="522">
        <f>IF(+I14&lt;F35,I14,D36)</f>
        <v>229242.61761904761</v>
      </c>
      <c r="F36" s="523">
        <f t="shared" si="8"/>
        <v>5307750.7163792849</v>
      </c>
      <c r="G36" s="524">
        <f t="shared" si="9"/>
        <v>838956.34295542887</v>
      </c>
      <c r="H36" s="491">
        <f t="shared" si="10"/>
        <v>838956.34295542887</v>
      </c>
      <c r="I36" s="511">
        <f t="shared" si="0"/>
        <v>0</v>
      </c>
      <c r="J36" s="511"/>
      <c r="K36" s="525"/>
      <c r="L36" s="514">
        <f t="shared" si="1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5307750.7163792849</v>
      </c>
      <c r="E37" s="522">
        <f>IF(+I14&lt;F36,I14,D37)</f>
        <v>229242.61761904761</v>
      </c>
      <c r="F37" s="523">
        <f t="shared" si="8"/>
        <v>5078508.098760237</v>
      </c>
      <c r="G37" s="524">
        <f t="shared" si="9"/>
        <v>813179.36385014385</v>
      </c>
      <c r="H37" s="491">
        <f t="shared" si="10"/>
        <v>813179.36385014385</v>
      </c>
      <c r="I37" s="511">
        <f t="shared" si="0"/>
        <v>0</v>
      </c>
      <c r="J37" s="511"/>
      <c r="K37" s="525"/>
      <c r="L37" s="514">
        <f t="shared" si="1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5078508.098760237</v>
      </c>
      <c r="E38" s="522">
        <f>IF(+I14&lt;F37,I14,D38)</f>
        <v>229242.61761904761</v>
      </c>
      <c r="F38" s="523">
        <f t="shared" si="8"/>
        <v>4849265.4811411891</v>
      </c>
      <c r="G38" s="524">
        <f t="shared" si="9"/>
        <v>787402.38474485907</v>
      </c>
      <c r="H38" s="491">
        <f t="shared" si="10"/>
        <v>787402.38474485907</v>
      </c>
      <c r="I38" s="511">
        <f t="shared" si="0"/>
        <v>0</v>
      </c>
      <c r="J38" s="511"/>
      <c r="K38" s="525"/>
      <c r="L38" s="514">
        <f t="shared" si="1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4849265.4811411891</v>
      </c>
      <c r="E39" s="522">
        <f>IF(+I14&lt;F38,I14,D39)</f>
        <v>229242.61761904761</v>
      </c>
      <c r="F39" s="523">
        <f t="shared" si="8"/>
        <v>4620022.8635221412</v>
      </c>
      <c r="G39" s="524">
        <f t="shared" si="9"/>
        <v>761625.40563957405</v>
      </c>
      <c r="H39" s="491">
        <f t="shared" si="10"/>
        <v>761625.40563957405</v>
      </c>
      <c r="I39" s="511">
        <f t="shared" si="0"/>
        <v>0</v>
      </c>
      <c r="J39" s="511"/>
      <c r="K39" s="525"/>
      <c r="L39" s="514">
        <f t="shared" si="1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4620022.8635221412</v>
      </c>
      <c r="E40" s="522">
        <f>IF(+I14&lt;F39,I14,D40)</f>
        <v>229242.61761904761</v>
      </c>
      <c r="F40" s="523">
        <f t="shared" si="8"/>
        <v>4390780.2459030934</v>
      </c>
      <c r="G40" s="524">
        <f t="shared" si="9"/>
        <v>735848.42653428926</v>
      </c>
      <c r="H40" s="491">
        <f t="shared" si="10"/>
        <v>735848.42653428926</v>
      </c>
      <c r="I40" s="511">
        <f t="shared" si="0"/>
        <v>0</v>
      </c>
      <c r="J40" s="511"/>
      <c r="K40" s="525"/>
      <c r="L40" s="514">
        <f t="shared" si="1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4390780.2459030934</v>
      </c>
      <c r="E41" s="522">
        <f>IF(+I14&lt;F40,I14,D41)</f>
        <v>229242.61761904761</v>
      </c>
      <c r="F41" s="523">
        <f t="shared" si="8"/>
        <v>4161537.628284046</v>
      </c>
      <c r="G41" s="524">
        <f t="shared" si="9"/>
        <v>710071.44742900436</v>
      </c>
      <c r="H41" s="491">
        <f t="shared" si="10"/>
        <v>710071.44742900436</v>
      </c>
      <c r="I41" s="511">
        <f t="shared" si="0"/>
        <v>0</v>
      </c>
      <c r="J41" s="511"/>
      <c r="K41" s="525"/>
      <c r="L41" s="514">
        <f t="shared" si="1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4161537.628284046</v>
      </c>
      <c r="E42" s="522">
        <f>IF(+I14&lt;F41,I14,D42)</f>
        <v>229242.61761904761</v>
      </c>
      <c r="F42" s="523">
        <f t="shared" si="8"/>
        <v>3932295.0106649986</v>
      </c>
      <c r="G42" s="524">
        <f t="shared" si="9"/>
        <v>684294.46832371945</v>
      </c>
      <c r="H42" s="491">
        <f t="shared" si="10"/>
        <v>684294.46832371945</v>
      </c>
      <c r="I42" s="511">
        <f t="shared" si="0"/>
        <v>0</v>
      </c>
      <c r="J42" s="511"/>
      <c r="K42" s="525"/>
      <c r="L42" s="514">
        <f t="shared" si="1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3932295.0106649986</v>
      </c>
      <c r="E43" s="522">
        <f>IF(+I14&lt;F42,I14,D43)</f>
        <v>229242.61761904761</v>
      </c>
      <c r="F43" s="523">
        <f t="shared" si="8"/>
        <v>3703052.3930459511</v>
      </c>
      <c r="G43" s="524">
        <f t="shared" si="9"/>
        <v>658517.48921843478</v>
      </c>
      <c r="H43" s="491">
        <f t="shared" si="10"/>
        <v>658517.48921843478</v>
      </c>
      <c r="I43" s="511">
        <f t="shared" si="0"/>
        <v>0</v>
      </c>
      <c r="J43" s="511"/>
      <c r="K43" s="525"/>
      <c r="L43" s="514">
        <f t="shared" si="1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3703052.3930459511</v>
      </c>
      <c r="E44" s="522">
        <f>IF(+I14&lt;F43,I14,D44)</f>
        <v>229242.61761904761</v>
      </c>
      <c r="F44" s="523">
        <f t="shared" si="8"/>
        <v>3473809.7754269037</v>
      </c>
      <c r="G44" s="524">
        <f t="shared" si="9"/>
        <v>632740.51011314988</v>
      </c>
      <c r="H44" s="491">
        <f t="shared" si="10"/>
        <v>632740.51011314988</v>
      </c>
      <c r="I44" s="511">
        <f t="shared" si="0"/>
        <v>0</v>
      </c>
      <c r="J44" s="511"/>
      <c r="K44" s="525"/>
      <c r="L44" s="514">
        <f t="shared" si="1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3473809.7754269037</v>
      </c>
      <c r="E45" s="522">
        <f>IF(+I14&lt;F44,I14,D45)</f>
        <v>229242.61761904761</v>
      </c>
      <c r="F45" s="523">
        <f t="shared" si="8"/>
        <v>3244567.1578078563</v>
      </c>
      <c r="G45" s="524">
        <f t="shared" si="9"/>
        <v>606963.53100786509</v>
      </c>
      <c r="H45" s="491">
        <f t="shared" si="10"/>
        <v>606963.53100786509</v>
      </c>
      <c r="I45" s="511">
        <f t="shared" si="0"/>
        <v>0</v>
      </c>
      <c r="J45" s="511"/>
      <c r="K45" s="525"/>
      <c r="L45" s="514">
        <f t="shared" si="1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3244567.1578078563</v>
      </c>
      <c r="E46" s="522">
        <f>IF(+I14&lt;F45,I14,D46)</f>
        <v>229242.61761904761</v>
      </c>
      <c r="F46" s="523">
        <f t="shared" si="8"/>
        <v>3015324.5401888089</v>
      </c>
      <c r="G46" s="524">
        <f t="shared" si="9"/>
        <v>581186.55190258019</v>
      </c>
      <c r="H46" s="491">
        <f t="shared" si="10"/>
        <v>581186.55190258019</v>
      </c>
      <c r="I46" s="511">
        <f t="shared" si="0"/>
        <v>0</v>
      </c>
      <c r="J46" s="511"/>
      <c r="K46" s="525"/>
      <c r="L46" s="514">
        <f t="shared" si="1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3015324.5401888089</v>
      </c>
      <c r="E47" s="522">
        <f>IF(+I14&lt;F46,I14,D47)</f>
        <v>229242.61761904761</v>
      </c>
      <c r="F47" s="523">
        <f t="shared" si="8"/>
        <v>2786081.9225697615</v>
      </c>
      <c r="G47" s="524">
        <f t="shared" si="9"/>
        <v>555409.5727972954</v>
      </c>
      <c r="H47" s="491">
        <f t="shared" si="10"/>
        <v>555409.5727972954</v>
      </c>
      <c r="I47" s="511">
        <f t="shared" si="0"/>
        <v>0</v>
      </c>
      <c r="J47" s="511"/>
      <c r="K47" s="525"/>
      <c r="L47" s="514">
        <f t="shared" si="1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2786081.9225697615</v>
      </c>
      <c r="E48" s="522">
        <f>IF(+I14&lt;F47,I14,D48)</f>
        <v>229242.61761904761</v>
      </c>
      <c r="F48" s="523">
        <f t="shared" si="8"/>
        <v>2556839.3049507141</v>
      </c>
      <c r="G48" s="524">
        <f t="shared" si="9"/>
        <v>529632.5936920105</v>
      </c>
      <c r="H48" s="491">
        <f t="shared" si="10"/>
        <v>529632.5936920105</v>
      </c>
      <c r="I48" s="511">
        <f t="shared" si="0"/>
        <v>0</v>
      </c>
      <c r="J48" s="511"/>
      <c r="K48" s="525"/>
      <c r="L48" s="514">
        <f t="shared" si="1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2556839.3049507141</v>
      </c>
      <c r="E49" s="522">
        <f>IF(+I14&lt;F48,I14,D49)</f>
        <v>229242.61761904761</v>
      </c>
      <c r="F49" s="523">
        <f t="shared" si="8"/>
        <v>2327596.6873316667</v>
      </c>
      <c r="G49" s="524">
        <f t="shared" si="9"/>
        <v>503855.61458672571</v>
      </c>
      <c r="H49" s="491">
        <f t="shared" si="10"/>
        <v>503855.61458672571</v>
      </c>
      <c r="I49" s="511">
        <f t="shared" si="0"/>
        <v>0</v>
      </c>
      <c r="J49" s="511"/>
      <c r="K49" s="525"/>
      <c r="L49" s="514">
        <f t="shared" si="1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2327596.6873316667</v>
      </c>
      <c r="E50" s="522">
        <f>IF(+I14&lt;F49,I14,D50)</f>
        <v>229242.61761904761</v>
      </c>
      <c r="F50" s="523">
        <f t="shared" si="8"/>
        <v>2098354.0697126193</v>
      </c>
      <c r="G50" s="524">
        <f t="shared" si="9"/>
        <v>478078.63548144087</v>
      </c>
      <c r="H50" s="491">
        <f t="shared" si="10"/>
        <v>478078.63548144087</v>
      </c>
      <c r="I50" s="511">
        <f t="shared" si="0"/>
        <v>0</v>
      </c>
      <c r="J50" s="511"/>
      <c r="K50" s="525"/>
      <c r="L50" s="514">
        <f t="shared" si="1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2098354.0697126193</v>
      </c>
      <c r="E51" s="522">
        <f>IF(+I14&lt;F50,I14,D51)</f>
        <v>229242.61761904761</v>
      </c>
      <c r="F51" s="523">
        <f t="shared" si="8"/>
        <v>1869111.4520935717</v>
      </c>
      <c r="G51" s="524">
        <f t="shared" si="9"/>
        <v>452301.65637615602</v>
      </c>
      <c r="H51" s="491">
        <f t="shared" si="10"/>
        <v>452301.65637615602</v>
      </c>
      <c r="I51" s="511">
        <f t="shared" si="0"/>
        <v>0</v>
      </c>
      <c r="J51" s="511"/>
      <c r="K51" s="525"/>
      <c r="L51" s="514">
        <f t="shared" si="1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1869111.4520935717</v>
      </c>
      <c r="E52" s="522">
        <f>IF(+I14&lt;F51,I14,D52)</f>
        <v>229242.61761904761</v>
      </c>
      <c r="F52" s="523">
        <f t="shared" si="8"/>
        <v>1639868.834474524</v>
      </c>
      <c r="G52" s="524">
        <f t="shared" si="9"/>
        <v>426524.67727087124</v>
      </c>
      <c r="H52" s="491">
        <f t="shared" si="10"/>
        <v>426524.67727087124</v>
      </c>
      <c r="I52" s="511">
        <f t="shared" si="0"/>
        <v>0</v>
      </c>
      <c r="J52" s="511"/>
      <c r="K52" s="525"/>
      <c r="L52" s="514">
        <f t="shared" si="1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1639868.834474524</v>
      </c>
      <c r="E53" s="522">
        <f>IF(+I14&lt;F52,I14,D53)</f>
        <v>229242.61761904761</v>
      </c>
      <c r="F53" s="523">
        <f t="shared" si="8"/>
        <v>1410626.2168554764</v>
      </c>
      <c r="G53" s="524">
        <f t="shared" si="9"/>
        <v>400747.69816558633</v>
      </c>
      <c r="H53" s="491">
        <f t="shared" si="10"/>
        <v>400747.69816558633</v>
      </c>
      <c r="I53" s="511">
        <f t="shared" si="0"/>
        <v>0</v>
      </c>
      <c r="J53" s="511"/>
      <c r="K53" s="525"/>
      <c r="L53" s="514">
        <f t="shared" si="1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1410626.2168554764</v>
      </c>
      <c r="E54" s="522">
        <f>IF(+I14&lt;F53,I14,D54)</f>
        <v>229242.61761904761</v>
      </c>
      <c r="F54" s="523">
        <f t="shared" si="8"/>
        <v>1181383.5992364287</v>
      </c>
      <c r="G54" s="524">
        <f t="shared" si="9"/>
        <v>374970.71906030149</v>
      </c>
      <c r="H54" s="491">
        <f t="shared" si="10"/>
        <v>374970.71906030149</v>
      </c>
      <c r="I54" s="511">
        <f t="shared" si="0"/>
        <v>0</v>
      </c>
      <c r="J54" s="511"/>
      <c r="K54" s="525"/>
      <c r="L54" s="514">
        <f t="shared" si="1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1181383.5992364287</v>
      </c>
      <c r="E55" s="522">
        <f>IF(+I14&lt;F54,I14,D55)</f>
        <v>229242.61761904761</v>
      </c>
      <c r="F55" s="523">
        <f t="shared" si="8"/>
        <v>952140.9816173811</v>
      </c>
      <c r="G55" s="524">
        <f t="shared" si="9"/>
        <v>349193.73995501659</v>
      </c>
      <c r="H55" s="491">
        <f t="shared" si="10"/>
        <v>349193.73995501659</v>
      </c>
      <c r="I55" s="511">
        <f t="shared" si="0"/>
        <v>0</v>
      </c>
      <c r="J55" s="511"/>
      <c r="K55" s="525"/>
      <c r="L55" s="514">
        <f t="shared" si="1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952140.9816173811</v>
      </c>
      <c r="E56" s="522">
        <f>IF(+I14&lt;F55,I14,D56)</f>
        <v>229242.61761904761</v>
      </c>
      <c r="F56" s="523">
        <f t="shared" si="8"/>
        <v>722898.36399833346</v>
      </c>
      <c r="G56" s="524">
        <f t="shared" si="9"/>
        <v>323416.76084973174</v>
      </c>
      <c r="H56" s="491">
        <f t="shared" si="10"/>
        <v>323416.76084973174</v>
      </c>
      <c r="I56" s="511">
        <f t="shared" si="0"/>
        <v>0</v>
      </c>
      <c r="J56" s="511"/>
      <c r="K56" s="525"/>
      <c r="L56" s="514">
        <f t="shared" si="1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722898.36399833346</v>
      </c>
      <c r="E57" s="522">
        <f>IF(+I14&lt;F56,I14,D57)</f>
        <v>229242.61761904761</v>
      </c>
      <c r="F57" s="523">
        <f t="shared" si="8"/>
        <v>493655.74637928582</v>
      </c>
      <c r="G57" s="524">
        <f t="shared" si="9"/>
        <v>297639.7817444469</v>
      </c>
      <c r="H57" s="491">
        <f t="shared" si="10"/>
        <v>297639.7817444469</v>
      </c>
      <c r="I57" s="511">
        <f t="shared" si="0"/>
        <v>0</v>
      </c>
      <c r="J57" s="511"/>
      <c r="K57" s="525"/>
      <c r="L57" s="514">
        <f t="shared" si="1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493655.74637928582</v>
      </c>
      <c r="E58" s="522">
        <f>IF(+I14&lt;F57,I14,D58)</f>
        <v>229242.61761904761</v>
      </c>
      <c r="F58" s="523">
        <f t="shared" si="8"/>
        <v>264413.12876023818</v>
      </c>
      <c r="G58" s="524">
        <f t="shared" si="9"/>
        <v>271862.80263916205</v>
      </c>
      <c r="H58" s="491">
        <f t="shared" si="10"/>
        <v>271862.80263916205</v>
      </c>
      <c r="I58" s="511">
        <f t="shared" si="0"/>
        <v>0</v>
      </c>
      <c r="J58" s="511"/>
      <c r="K58" s="525"/>
      <c r="L58" s="514">
        <f t="shared" si="1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264413.12876023818</v>
      </c>
      <c r="E59" s="522">
        <f>IF(+I14&lt;F58,I14,D59)</f>
        <v>229242.61761904761</v>
      </c>
      <c r="F59" s="523">
        <f t="shared" si="8"/>
        <v>35170.511141190567</v>
      </c>
      <c r="G59" s="524">
        <f t="shared" si="9"/>
        <v>246085.82353387718</v>
      </c>
      <c r="H59" s="491">
        <f t="shared" si="10"/>
        <v>246085.82353387718</v>
      </c>
      <c r="I59" s="511">
        <f t="shared" si="0"/>
        <v>0</v>
      </c>
      <c r="J59" s="511"/>
      <c r="K59" s="525"/>
      <c r="L59" s="514">
        <f t="shared" si="1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35170.511141190567</v>
      </c>
      <c r="E60" s="522">
        <f>IF(+I14&lt;F59,I14,D60)</f>
        <v>35170.511141190567</v>
      </c>
      <c r="F60" s="523">
        <f t="shared" si="8"/>
        <v>0</v>
      </c>
      <c r="G60" s="524">
        <f t="shared" si="9"/>
        <v>37147.869322284139</v>
      </c>
      <c r="H60" s="491">
        <f t="shared" si="10"/>
        <v>37147.869322284139</v>
      </c>
      <c r="I60" s="511">
        <f t="shared" si="0"/>
        <v>0</v>
      </c>
      <c r="J60" s="511"/>
      <c r="K60" s="525"/>
      <c r="L60" s="514">
        <f t="shared" si="1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9628189.9399999976</v>
      </c>
      <c r="F73" s="375"/>
      <c r="G73" s="375">
        <f>SUM(G17:G72)</f>
        <v>32721292.828224361</v>
      </c>
      <c r="H73" s="375">
        <f>SUM(H17:H72)</f>
        <v>32721292.828224361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1348625.7120695773</v>
      </c>
      <c r="N87" s="546">
        <f>IF(J92&lt;D11,0,VLOOKUP(J92,C17:O72,11))</f>
        <v>1348625.7120695773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1286862.8507842745</v>
      </c>
      <c r="N88" s="550">
        <f>IF(J92&lt;D11,0,VLOOKUP(J92,C99:P154,7))</f>
        <v>1286862.8507842745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-61762.861285302788</v>
      </c>
      <c r="N89" s="555">
        <f>+N88-N87</f>
        <v>-61762.861285302788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9628189.9399999995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218822.49863636363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2">+I99-H99</f>
        <v>0</v>
      </c>
      <c r="K99" s="514"/>
      <c r="L99" s="512">
        <f>+H99</f>
        <v>674113.34161088022</v>
      </c>
      <c r="M99" s="513">
        <f t="shared" ref="M99:M100" si="13">IF(L99&lt;&gt;0,+H99-L99,0)</f>
        <v>0</v>
      </c>
      <c r="N99" s="512">
        <f>+I99</f>
        <v>674113.34161088022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2"/>
        <v>0</v>
      </c>
      <c r="K100" s="514"/>
      <c r="L100" s="655">
        <f>+H100</f>
        <v>1234592.0448831792</v>
      </c>
      <c r="M100" s="514">
        <f t="shared" si="13"/>
        <v>0</v>
      </c>
      <c r="N100" s="655">
        <f>+I100</f>
        <v>1234592.0448831792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2021</v>
      </c>
      <c r="D101" s="629">
        <v>9231047.6367663331</v>
      </c>
      <c r="E101" s="630">
        <v>234833.90243902439</v>
      </c>
      <c r="F101" s="631">
        <v>8996213.7343273088</v>
      </c>
      <c r="G101" s="631">
        <v>9113630.685546821</v>
      </c>
      <c r="H101" s="633">
        <v>1269360.6391471603</v>
      </c>
      <c r="I101" s="634">
        <v>1269360.6391471603</v>
      </c>
      <c r="J101" s="514">
        <f t="shared" si="12"/>
        <v>0</v>
      </c>
      <c r="K101" s="514"/>
      <c r="L101" s="655">
        <f>+H101</f>
        <v>1269360.6391471603</v>
      </c>
      <c r="M101" s="514">
        <f t="shared" ref="M101" si="17">IF(L101&lt;&gt;0,+H101-L101,0)</f>
        <v>0</v>
      </c>
      <c r="N101" s="655">
        <f>+I101</f>
        <v>1269360.6391471603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2022</v>
      </c>
      <c r="D102" s="629">
        <v>8996213.7343273088</v>
      </c>
      <c r="E102" s="630">
        <v>229242.61904761905</v>
      </c>
      <c r="F102" s="631">
        <v>8766971.1152796894</v>
      </c>
      <c r="G102" s="631">
        <v>8881592.4248034991</v>
      </c>
      <c r="H102" s="633">
        <v>1272455.3080468555</v>
      </c>
      <c r="I102" s="634">
        <v>1272455.3080468555</v>
      </c>
      <c r="J102" s="514">
        <f t="shared" si="12"/>
        <v>0</v>
      </c>
      <c r="K102" s="514"/>
      <c r="L102" s="655">
        <f>+H102</f>
        <v>1272455.3080468555</v>
      </c>
      <c r="M102" s="514">
        <f t="shared" ref="M102" si="18">IF(L102&lt;&gt;0,+H102-L102,0)</f>
        <v>0</v>
      </c>
      <c r="N102" s="655">
        <f>+I102</f>
        <v>1272455.3080468555</v>
      </c>
      <c r="O102" s="514">
        <f t="shared" ref="O102" si="19">IF(N102&lt;&gt;0,+I102-N102,0)</f>
        <v>0</v>
      </c>
      <c r="P102" s="514">
        <f t="shared" ref="P102" si="20">+O102-M102</f>
        <v>0</v>
      </c>
    </row>
    <row r="103" spans="1:16" ht="12.5">
      <c r="B103" s="195" t="str">
        <f t="shared" si="16"/>
        <v>IU</v>
      </c>
      <c r="C103" s="507">
        <f>IF(D93="","-",+C102+1)</f>
        <v>2023</v>
      </c>
      <c r="D103" s="374">
        <f>IF(F102+SUM(E$99:E102)=D$92,F102,D$92-SUM(E$99:E102))</f>
        <v>8766971.0552796908</v>
      </c>
      <c r="E103" s="522">
        <f>IF(+J96&lt;F102,J96,D103)</f>
        <v>218822.49863636363</v>
      </c>
      <c r="F103" s="523">
        <f t="shared" ref="F103:F154" si="21">+D103-E103</f>
        <v>8548148.5566433277</v>
      </c>
      <c r="G103" s="523">
        <f t="shared" ref="G103:G154" si="22">+(F103+D103)/2</f>
        <v>8657559.8059615083</v>
      </c>
      <c r="H103" s="526">
        <f t="shared" ref="H103:H154" si="23">+J$94*G103+E103</f>
        <v>1286862.8507842745</v>
      </c>
      <c r="I103" s="577">
        <f t="shared" ref="I103:I154" si="24">+J$95*G103+E103</f>
        <v>1286862.8507842745</v>
      </c>
      <c r="J103" s="514">
        <f t="shared" si="12"/>
        <v>0</v>
      </c>
      <c r="K103" s="514"/>
      <c r="L103" s="525"/>
      <c r="M103" s="514">
        <f t="shared" ref="M103:M130" si="25">IF(L103&lt;&gt;0,+H103-L103,0)</f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2024</v>
      </c>
      <c r="D104" s="374">
        <f>IF(F103+SUM(E$99:E103)=D$92,F103,D$92-SUM(E$99:E103))</f>
        <v>8548148.5566433277</v>
      </c>
      <c r="E104" s="522">
        <f>IF(+J96&lt;F103,J96,D104)</f>
        <v>218822.49863636363</v>
      </c>
      <c r="F104" s="523">
        <f t="shared" si="21"/>
        <v>8329326.0580069637</v>
      </c>
      <c r="G104" s="523">
        <f t="shared" si="22"/>
        <v>8438737.3073251452</v>
      </c>
      <c r="H104" s="526">
        <f t="shared" si="23"/>
        <v>1259867.800938874</v>
      </c>
      <c r="I104" s="577">
        <f t="shared" si="24"/>
        <v>1259867.800938874</v>
      </c>
      <c r="J104" s="514">
        <f t="shared" si="12"/>
        <v>0</v>
      </c>
      <c r="K104" s="514"/>
      <c r="L104" s="525"/>
      <c r="M104" s="514">
        <f t="shared" si="25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2025</v>
      </c>
      <c r="D105" s="374">
        <f>IF(F104+SUM(E$99:E104)=D$92,F104,D$92-SUM(E$99:E104))</f>
        <v>8329326.0580069637</v>
      </c>
      <c r="E105" s="522">
        <f>IF(+J96&lt;F104,J96,D105)</f>
        <v>218822.49863636363</v>
      </c>
      <c r="F105" s="523">
        <f t="shared" si="21"/>
        <v>8110503.5593705997</v>
      </c>
      <c r="G105" s="523">
        <f t="shared" si="22"/>
        <v>8219914.8086887822</v>
      </c>
      <c r="H105" s="526">
        <f t="shared" si="23"/>
        <v>1232872.7510934735</v>
      </c>
      <c r="I105" s="577">
        <f t="shared" si="24"/>
        <v>1232872.7510934735</v>
      </c>
      <c r="J105" s="514">
        <f t="shared" si="12"/>
        <v>0</v>
      </c>
      <c r="K105" s="514"/>
      <c r="L105" s="525"/>
      <c r="M105" s="514">
        <f t="shared" si="25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2026</v>
      </c>
      <c r="D106" s="374">
        <f>IF(F105+SUM(E$99:E105)=D$92,F105,D$92-SUM(E$99:E105))</f>
        <v>8110503.5593705997</v>
      </c>
      <c r="E106" s="522">
        <f>IF(+J96&lt;F105,J96,D106)</f>
        <v>218822.49863636363</v>
      </c>
      <c r="F106" s="523">
        <f t="shared" si="21"/>
        <v>7891681.0607342357</v>
      </c>
      <c r="G106" s="523">
        <f t="shared" si="22"/>
        <v>8001092.3100524172</v>
      </c>
      <c r="H106" s="526">
        <f t="shared" si="23"/>
        <v>1205877.7012480728</v>
      </c>
      <c r="I106" s="577">
        <f t="shared" si="24"/>
        <v>1205877.7012480728</v>
      </c>
      <c r="J106" s="514">
        <f t="shared" si="12"/>
        <v>0</v>
      </c>
      <c r="K106" s="514"/>
      <c r="L106" s="525"/>
      <c r="M106" s="514">
        <f t="shared" si="25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2027</v>
      </c>
      <c r="D107" s="374">
        <f>IF(F106+SUM(E$99:E106)=D$92,F106,D$92-SUM(E$99:E106))</f>
        <v>7891681.0607342357</v>
      </c>
      <c r="E107" s="522">
        <f>IF(+J96&lt;F106,J96,D107)</f>
        <v>218822.49863636363</v>
      </c>
      <c r="F107" s="523">
        <f t="shared" si="21"/>
        <v>7672858.5620978717</v>
      </c>
      <c r="G107" s="523">
        <f t="shared" si="22"/>
        <v>7782269.8114160541</v>
      </c>
      <c r="H107" s="526">
        <f t="shared" si="23"/>
        <v>1178882.6514026723</v>
      </c>
      <c r="I107" s="577">
        <f t="shared" si="24"/>
        <v>1178882.6514026723</v>
      </c>
      <c r="J107" s="514">
        <f t="shared" si="12"/>
        <v>0</v>
      </c>
      <c r="K107" s="514"/>
      <c r="L107" s="525"/>
      <c r="M107" s="514">
        <f t="shared" si="25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2028</v>
      </c>
      <c r="D108" s="374">
        <f>IF(F107+SUM(E$99:E107)=D$92,F107,D$92-SUM(E$99:E107))</f>
        <v>7672858.5620978717</v>
      </c>
      <c r="E108" s="522">
        <f>IF(+J96&lt;F107,J96,D108)</f>
        <v>218822.49863636363</v>
      </c>
      <c r="F108" s="523">
        <f t="shared" si="21"/>
        <v>7454036.0634615077</v>
      </c>
      <c r="G108" s="523">
        <f t="shared" si="22"/>
        <v>7563447.3127796892</v>
      </c>
      <c r="H108" s="526">
        <f t="shared" si="23"/>
        <v>1151887.6015572716</v>
      </c>
      <c r="I108" s="577">
        <f t="shared" si="24"/>
        <v>1151887.6015572716</v>
      </c>
      <c r="J108" s="514">
        <f t="shared" si="12"/>
        <v>0</v>
      </c>
      <c r="K108" s="514"/>
      <c r="L108" s="525"/>
      <c r="M108" s="514">
        <f t="shared" si="25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2029</v>
      </c>
      <c r="D109" s="374">
        <f>IF(F108+SUM(E$99:E108)=D$92,F108,D$92-SUM(E$99:E108))</f>
        <v>7454036.0634615077</v>
      </c>
      <c r="E109" s="522">
        <f>IF(+J96&lt;F108,J96,D109)</f>
        <v>218822.49863636363</v>
      </c>
      <c r="F109" s="523">
        <f t="shared" si="21"/>
        <v>7235213.5648251437</v>
      </c>
      <c r="G109" s="523">
        <f t="shared" si="22"/>
        <v>7344624.8141433261</v>
      </c>
      <c r="H109" s="526">
        <f t="shared" si="23"/>
        <v>1124892.5517118708</v>
      </c>
      <c r="I109" s="577">
        <f t="shared" si="24"/>
        <v>1124892.5517118708</v>
      </c>
      <c r="J109" s="514">
        <f t="shared" si="12"/>
        <v>0</v>
      </c>
      <c r="K109" s="514"/>
      <c r="L109" s="525"/>
      <c r="M109" s="514">
        <f t="shared" si="25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2030</v>
      </c>
      <c r="D110" s="374">
        <f>IF(F109+SUM(E$99:E109)=D$92,F109,D$92-SUM(E$99:E109))</f>
        <v>7235213.5648251437</v>
      </c>
      <c r="E110" s="522">
        <f>IF(+J96&lt;F109,J96,D110)</f>
        <v>218822.49863636363</v>
      </c>
      <c r="F110" s="523">
        <f t="shared" si="21"/>
        <v>7016391.0661887797</v>
      </c>
      <c r="G110" s="523">
        <f t="shared" si="22"/>
        <v>7125802.3155069612</v>
      </c>
      <c r="H110" s="526">
        <f t="shared" si="23"/>
        <v>1097897.5018664701</v>
      </c>
      <c r="I110" s="577">
        <f t="shared" si="24"/>
        <v>1097897.5018664701</v>
      </c>
      <c r="J110" s="514">
        <f t="shared" si="12"/>
        <v>0</v>
      </c>
      <c r="K110" s="514"/>
      <c r="L110" s="525"/>
      <c r="M110" s="514">
        <f t="shared" si="25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2031</v>
      </c>
      <c r="D111" s="374">
        <f>IF(F110+SUM(E$99:E110)=D$92,F110,D$92-SUM(E$99:E110))</f>
        <v>7016391.0661887797</v>
      </c>
      <c r="E111" s="522">
        <f>IF(+J96&lt;F110,J96,D111)</f>
        <v>218822.49863636363</v>
      </c>
      <c r="F111" s="523">
        <f t="shared" si="21"/>
        <v>6797568.5675524157</v>
      </c>
      <c r="G111" s="523">
        <f t="shared" si="22"/>
        <v>6906979.8168705981</v>
      </c>
      <c r="H111" s="526">
        <f t="shared" si="23"/>
        <v>1070902.4520210696</v>
      </c>
      <c r="I111" s="577">
        <f t="shared" si="24"/>
        <v>1070902.4520210696</v>
      </c>
      <c r="J111" s="514">
        <f t="shared" si="12"/>
        <v>0</v>
      </c>
      <c r="K111" s="514"/>
      <c r="L111" s="525"/>
      <c r="M111" s="514">
        <f t="shared" si="25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2032</v>
      </c>
      <c r="D112" s="374">
        <f>IF(F111+SUM(E$99:E111)=D$92,F111,D$92-SUM(E$99:E111))</f>
        <v>6797568.5675524157</v>
      </c>
      <c r="E112" s="522">
        <f>IF(+J96&lt;F111,J96,D112)</f>
        <v>218822.49863636363</v>
      </c>
      <c r="F112" s="523">
        <f t="shared" si="21"/>
        <v>6578746.0689160516</v>
      </c>
      <c r="G112" s="523">
        <f t="shared" si="22"/>
        <v>6688157.3182342332</v>
      </c>
      <c r="H112" s="526">
        <f t="shared" si="23"/>
        <v>1043907.402175669</v>
      </c>
      <c r="I112" s="577">
        <f t="shared" si="24"/>
        <v>1043907.402175669</v>
      </c>
      <c r="J112" s="514">
        <f t="shared" si="12"/>
        <v>0</v>
      </c>
      <c r="K112" s="514"/>
      <c r="L112" s="525"/>
      <c r="M112" s="514">
        <f t="shared" si="25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2033</v>
      </c>
      <c r="D113" s="374">
        <f>IF(F112+SUM(E$99:E112)=D$92,F112,D$92-SUM(E$99:E112))</f>
        <v>6578746.0689160516</v>
      </c>
      <c r="E113" s="522">
        <f>IF(+J96&lt;F112,J96,D113)</f>
        <v>218822.49863636363</v>
      </c>
      <c r="F113" s="523">
        <f t="shared" si="21"/>
        <v>6359923.5702796876</v>
      </c>
      <c r="G113" s="523">
        <f t="shared" si="22"/>
        <v>6469334.8195978701</v>
      </c>
      <c r="H113" s="526">
        <f t="shared" si="23"/>
        <v>1016912.3523302685</v>
      </c>
      <c r="I113" s="577">
        <f t="shared" si="24"/>
        <v>1016912.3523302685</v>
      </c>
      <c r="J113" s="514">
        <f t="shared" si="12"/>
        <v>0</v>
      </c>
      <c r="K113" s="514"/>
      <c r="L113" s="525"/>
      <c r="M113" s="514">
        <f t="shared" si="25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2034</v>
      </c>
      <c r="D114" s="374">
        <f>IF(F113+SUM(E$99:E113)=D$92,F113,D$92-SUM(E$99:E113))</f>
        <v>6359923.5702796876</v>
      </c>
      <c r="E114" s="522">
        <f>IF(+J96&lt;F113,J96,D114)</f>
        <v>218822.49863636363</v>
      </c>
      <c r="F114" s="523">
        <f t="shared" si="21"/>
        <v>6141101.0716433236</v>
      </c>
      <c r="G114" s="523">
        <f t="shared" si="22"/>
        <v>6250512.3209615052</v>
      </c>
      <c r="H114" s="526">
        <f t="shared" si="23"/>
        <v>989917.30248486775</v>
      </c>
      <c r="I114" s="577">
        <f t="shared" si="24"/>
        <v>989917.30248486775</v>
      </c>
      <c r="J114" s="514">
        <f t="shared" si="12"/>
        <v>0</v>
      </c>
      <c r="K114" s="514"/>
      <c r="L114" s="525"/>
      <c r="M114" s="514">
        <f t="shared" si="25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2035</v>
      </c>
      <c r="D115" s="374">
        <f>IF(F114+SUM(E$99:E114)=D$92,F114,D$92-SUM(E$99:E114))</f>
        <v>6141101.0716433236</v>
      </c>
      <c r="E115" s="522">
        <f>IF(+J96&lt;F114,J96,D115)</f>
        <v>218822.49863636363</v>
      </c>
      <c r="F115" s="523">
        <f t="shared" si="21"/>
        <v>5922278.5730069596</v>
      </c>
      <c r="G115" s="523">
        <f t="shared" si="22"/>
        <v>6031689.8223251421</v>
      </c>
      <c r="H115" s="526">
        <f t="shared" si="23"/>
        <v>962922.25263946713</v>
      </c>
      <c r="I115" s="577">
        <f t="shared" si="24"/>
        <v>962922.25263946713</v>
      </c>
      <c r="J115" s="514">
        <f t="shared" si="12"/>
        <v>0</v>
      </c>
      <c r="K115" s="514"/>
      <c r="L115" s="525"/>
      <c r="M115" s="514">
        <f t="shared" si="25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2036</v>
      </c>
      <c r="D116" s="374">
        <f>IF(F115+SUM(E$99:E115)=D$92,F115,D$92-SUM(E$99:E115))</f>
        <v>5922278.5730069643</v>
      </c>
      <c r="E116" s="522">
        <f>IF(+J96&lt;F115,J96,D116)</f>
        <v>218822.49863636363</v>
      </c>
      <c r="F116" s="523">
        <f t="shared" si="21"/>
        <v>5703456.0743706003</v>
      </c>
      <c r="G116" s="523">
        <f t="shared" si="22"/>
        <v>5812867.3236887828</v>
      </c>
      <c r="H116" s="526">
        <f t="shared" si="23"/>
        <v>935927.2027940671</v>
      </c>
      <c r="I116" s="577">
        <f t="shared" si="24"/>
        <v>935927.2027940671</v>
      </c>
      <c r="J116" s="514">
        <f t="shared" si="12"/>
        <v>0</v>
      </c>
      <c r="K116" s="514"/>
      <c r="L116" s="525"/>
      <c r="M116" s="514">
        <f t="shared" si="25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2037</v>
      </c>
      <c r="D117" s="374">
        <f>IF(F116+SUM(E$99:E116)=D$92,F116,D$92-SUM(E$99:E116))</f>
        <v>5703456.0743706003</v>
      </c>
      <c r="E117" s="522">
        <f>IF(+J96&lt;F116,J96,D117)</f>
        <v>218822.49863636363</v>
      </c>
      <c r="F117" s="523">
        <f t="shared" si="21"/>
        <v>5484633.5757342363</v>
      </c>
      <c r="G117" s="523">
        <f t="shared" si="22"/>
        <v>5594044.8250524178</v>
      </c>
      <c r="H117" s="526">
        <f t="shared" si="23"/>
        <v>908932.15294866636</v>
      </c>
      <c r="I117" s="577">
        <f t="shared" si="24"/>
        <v>908932.15294866636</v>
      </c>
      <c r="J117" s="514">
        <f t="shared" si="12"/>
        <v>0</v>
      </c>
      <c r="K117" s="514"/>
      <c r="L117" s="525"/>
      <c r="M117" s="514">
        <f t="shared" si="25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2038</v>
      </c>
      <c r="D118" s="374">
        <f>IF(F117+SUM(E$99:E117)=D$92,F117,D$92-SUM(E$99:E117))</f>
        <v>5484633.5757342363</v>
      </c>
      <c r="E118" s="522">
        <f>IF(+J96&lt;F117,J96,D118)</f>
        <v>218822.49863636363</v>
      </c>
      <c r="F118" s="523">
        <f t="shared" si="21"/>
        <v>5265811.0770978723</v>
      </c>
      <c r="G118" s="523">
        <f t="shared" si="22"/>
        <v>5375222.3264160547</v>
      </c>
      <c r="H118" s="526">
        <f t="shared" si="23"/>
        <v>881937.10310326586</v>
      </c>
      <c r="I118" s="577">
        <f t="shared" si="24"/>
        <v>881937.10310326586</v>
      </c>
      <c r="J118" s="514">
        <f t="shared" si="12"/>
        <v>0</v>
      </c>
      <c r="K118" s="514"/>
      <c r="L118" s="525"/>
      <c r="M118" s="514">
        <f t="shared" si="25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2039</v>
      </c>
      <c r="D119" s="374">
        <f>IF(F118+SUM(E$99:E118)=D$92,F118,D$92-SUM(E$99:E118))</f>
        <v>5265811.0770978723</v>
      </c>
      <c r="E119" s="522">
        <f>IF(+J96&lt;F118,J96,D119)</f>
        <v>218822.49863636363</v>
      </c>
      <c r="F119" s="523">
        <f t="shared" si="21"/>
        <v>5046988.5784615083</v>
      </c>
      <c r="G119" s="523">
        <f t="shared" si="22"/>
        <v>5156399.8277796898</v>
      </c>
      <c r="H119" s="526">
        <f t="shared" si="23"/>
        <v>854942.05325786513</v>
      </c>
      <c r="I119" s="577">
        <f t="shared" si="24"/>
        <v>854942.05325786513</v>
      </c>
      <c r="J119" s="514">
        <f t="shared" si="12"/>
        <v>0</v>
      </c>
      <c r="K119" s="514"/>
      <c r="L119" s="525"/>
      <c r="M119" s="514">
        <f t="shared" si="25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2040</v>
      </c>
      <c r="D120" s="374">
        <f>IF(F119+SUM(E$99:E119)=D$92,F119,D$92-SUM(E$99:E119))</f>
        <v>5046988.5784615083</v>
      </c>
      <c r="E120" s="522">
        <f>IF(+J96&lt;F119,J96,D120)</f>
        <v>218822.49863636363</v>
      </c>
      <c r="F120" s="523">
        <f t="shared" si="21"/>
        <v>4828166.0798251443</v>
      </c>
      <c r="G120" s="523">
        <f t="shared" si="22"/>
        <v>4937577.3291433267</v>
      </c>
      <c r="H120" s="526">
        <f t="shared" si="23"/>
        <v>827947.00341246463</v>
      </c>
      <c r="I120" s="577">
        <f t="shared" si="24"/>
        <v>827947.00341246463</v>
      </c>
      <c r="J120" s="514">
        <f t="shared" si="12"/>
        <v>0</v>
      </c>
      <c r="K120" s="514"/>
      <c r="L120" s="525"/>
      <c r="M120" s="514">
        <f t="shared" si="25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2041</v>
      </c>
      <c r="D121" s="374">
        <f>IF(F120+SUM(E$99:E120)=D$92,F120,D$92-SUM(E$99:E120))</f>
        <v>4828166.0798251443</v>
      </c>
      <c r="E121" s="522">
        <f>IF(+J96&lt;F120,J96,D121)</f>
        <v>218822.49863636363</v>
      </c>
      <c r="F121" s="523">
        <f t="shared" si="21"/>
        <v>4609343.5811887803</v>
      </c>
      <c r="G121" s="523">
        <f t="shared" si="22"/>
        <v>4718754.8305069618</v>
      </c>
      <c r="H121" s="526">
        <f t="shared" si="23"/>
        <v>800951.95356706379</v>
      </c>
      <c r="I121" s="577">
        <f t="shared" si="24"/>
        <v>800951.95356706379</v>
      </c>
      <c r="J121" s="514">
        <f t="shared" si="12"/>
        <v>0</v>
      </c>
      <c r="K121" s="514"/>
      <c r="L121" s="525"/>
      <c r="M121" s="514">
        <f t="shared" si="25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2042</v>
      </c>
      <c r="D122" s="374">
        <f>IF(F121+SUM(E$99:E121)=D$92,F121,D$92-SUM(E$99:E121))</f>
        <v>4609343.5811887803</v>
      </c>
      <c r="E122" s="522">
        <f>IF(+J96&lt;F121,J96,D122)</f>
        <v>218822.49863636363</v>
      </c>
      <c r="F122" s="523">
        <f t="shared" si="21"/>
        <v>4390521.0825524163</v>
      </c>
      <c r="G122" s="523">
        <f t="shared" si="22"/>
        <v>4499932.3318705987</v>
      </c>
      <c r="H122" s="526">
        <f t="shared" si="23"/>
        <v>773956.90372166329</v>
      </c>
      <c r="I122" s="577">
        <f t="shared" si="24"/>
        <v>773956.90372166329</v>
      </c>
      <c r="J122" s="514">
        <f t="shared" si="12"/>
        <v>0</v>
      </c>
      <c r="K122" s="514"/>
      <c r="L122" s="525"/>
      <c r="M122" s="514">
        <f t="shared" si="25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2043</v>
      </c>
      <c r="D123" s="374">
        <f>IF(F122+SUM(E$99:E122)=D$92,F122,D$92-SUM(E$99:E122))</f>
        <v>4390521.0825524163</v>
      </c>
      <c r="E123" s="522">
        <f>IF(+J96&lt;F122,J96,D123)</f>
        <v>218822.49863636363</v>
      </c>
      <c r="F123" s="523">
        <f t="shared" si="21"/>
        <v>4171698.5839160527</v>
      </c>
      <c r="G123" s="523">
        <f t="shared" si="22"/>
        <v>4281109.8332342347</v>
      </c>
      <c r="H123" s="526">
        <f t="shared" si="23"/>
        <v>746961.85387626267</v>
      </c>
      <c r="I123" s="577">
        <f t="shared" si="24"/>
        <v>746961.85387626267</v>
      </c>
      <c r="J123" s="514">
        <f t="shared" si="12"/>
        <v>0</v>
      </c>
      <c r="K123" s="514"/>
      <c r="L123" s="525"/>
      <c r="M123" s="514">
        <f t="shared" si="25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2044</v>
      </c>
      <c r="D124" s="374">
        <f>IF(F123+SUM(E$99:E123)=D$92,F123,D$92-SUM(E$99:E123))</f>
        <v>4171698.5839160527</v>
      </c>
      <c r="E124" s="522">
        <f>IF(+J96&lt;F123,J96,D124)</f>
        <v>218822.49863636363</v>
      </c>
      <c r="F124" s="523">
        <f t="shared" si="21"/>
        <v>3952876.0852796892</v>
      </c>
      <c r="G124" s="523">
        <f t="shared" si="22"/>
        <v>4062287.3345978707</v>
      </c>
      <c r="H124" s="526">
        <f t="shared" si="23"/>
        <v>719966.80403086205</v>
      </c>
      <c r="I124" s="577">
        <f t="shared" si="24"/>
        <v>719966.80403086205</v>
      </c>
      <c r="J124" s="514">
        <f t="shared" si="12"/>
        <v>0</v>
      </c>
      <c r="K124" s="514"/>
      <c r="L124" s="525"/>
      <c r="M124" s="514">
        <f t="shared" si="25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2045</v>
      </c>
      <c r="D125" s="374">
        <f>IF(F124+SUM(E$99:E124)=D$92,F124,D$92-SUM(E$99:E124))</f>
        <v>3952876.0852796892</v>
      </c>
      <c r="E125" s="522">
        <f>IF(+J96&lt;F124,J96,D125)</f>
        <v>218822.49863636363</v>
      </c>
      <c r="F125" s="523">
        <f t="shared" si="21"/>
        <v>3734053.5866433256</v>
      </c>
      <c r="G125" s="523">
        <f t="shared" si="22"/>
        <v>3843464.8359615076</v>
      </c>
      <c r="H125" s="526">
        <f t="shared" si="23"/>
        <v>692971.75418546144</v>
      </c>
      <c r="I125" s="577">
        <f t="shared" si="24"/>
        <v>692971.75418546144</v>
      </c>
      <c r="J125" s="514">
        <f t="shared" si="12"/>
        <v>0</v>
      </c>
      <c r="K125" s="514"/>
      <c r="L125" s="525"/>
      <c r="M125" s="514">
        <f t="shared" si="25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2046</v>
      </c>
      <c r="D126" s="374">
        <f>IF(F125+SUM(E$99:E125)=D$92,F125,D$92-SUM(E$99:E125))</f>
        <v>3734053.5866433256</v>
      </c>
      <c r="E126" s="522">
        <f>IF(+J96&lt;F125,J96,D126)</f>
        <v>218822.49863636363</v>
      </c>
      <c r="F126" s="523">
        <f t="shared" si="21"/>
        <v>3515231.0880069621</v>
      </c>
      <c r="G126" s="523">
        <f t="shared" si="22"/>
        <v>3624642.3373251436</v>
      </c>
      <c r="H126" s="526">
        <f t="shared" si="23"/>
        <v>665976.70434006082</v>
      </c>
      <c r="I126" s="577">
        <f t="shared" si="24"/>
        <v>665976.70434006082</v>
      </c>
      <c r="J126" s="514">
        <f t="shared" si="12"/>
        <v>0</v>
      </c>
      <c r="K126" s="514"/>
      <c r="L126" s="525"/>
      <c r="M126" s="514">
        <f t="shared" si="25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2047</v>
      </c>
      <c r="D127" s="374">
        <f>IF(F126+SUM(E$99:E126)=D$92,F126,D$92-SUM(E$99:E126))</f>
        <v>3515231.0880069621</v>
      </c>
      <c r="E127" s="522">
        <f>IF(+J96&lt;F126,J96,D127)</f>
        <v>218822.49863636363</v>
      </c>
      <c r="F127" s="523">
        <f t="shared" si="21"/>
        <v>3296408.5893705986</v>
      </c>
      <c r="G127" s="523">
        <f t="shared" si="22"/>
        <v>3405819.8386887806</v>
      </c>
      <c r="H127" s="526">
        <f t="shared" si="23"/>
        <v>638981.65449466032</v>
      </c>
      <c r="I127" s="577">
        <f t="shared" si="24"/>
        <v>638981.65449466032</v>
      </c>
      <c r="J127" s="514">
        <f t="shared" si="12"/>
        <v>0</v>
      </c>
      <c r="K127" s="514"/>
      <c r="L127" s="525"/>
      <c r="M127" s="514">
        <f t="shared" si="25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2048</v>
      </c>
      <c r="D128" s="374">
        <f>IF(F127+SUM(E$99:E127)=D$92,F127,D$92-SUM(E$99:E127))</f>
        <v>3296408.5893705986</v>
      </c>
      <c r="E128" s="522">
        <f>IF(+J96&lt;F127,J96,D128)</f>
        <v>218822.49863636363</v>
      </c>
      <c r="F128" s="523">
        <f t="shared" si="21"/>
        <v>3077586.090734235</v>
      </c>
      <c r="G128" s="523">
        <f t="shared" si="22"/>
        <v>3186997.3400524165</v>
      </c>
      <c r="H128" s="526">
        <f t="shared" si="23"/>
        <v>611986.60464925971</v>
      </c>
      <c r="I128" s="577">
        <f t="shared" si="24"/>
        <v>611986.60464925971</v>
      </c>
      <c r="J128" s="514">
        <f t="shared" si="12"/>
        <v>0</v>
      </c>
      <c r="K128" s="514"/>
      <c r="L128" s="525"/>
      <c r="M128" s="514">
        <f t="shared" si="25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2049</v>
      </c>
      <c r="D129" s="374">
        <f>IF(F128+SUM(E$99:E128)=D$92,F128,D$92-SUM(E$99:E128))</f>
        <v>3077586.090734235</v>
      </c>
      <c r="E129" s="522">
        <f>IF(+J96&lt;F128,J96,D129)</f>
        <v>218822.49863636363</v>
      </c>
      <c r="F129" s="523">
        <f t="shared" si="21"/>
        <v>2858763.5920978715</v>
      </c>
      <c r="G129" s="523">
        <f t="shared" si="22"/>
        <v>2968174.8414160535</v>
      </c>
      <c r="H129" s="526">
        <f t="shared" si="23"/>
        <v>584991.55480385921</v>
      </c>
      <c r="I129" s="577">
        <f t="shared" si="24"/>
        <v>584991.55480385921</v>
      </c>
      <c r="J129" s="514">
        <f t="shared" si="12"/>
        <v>0</v>
      </c>
      <c r="K129" s="514"/>
      <c r="L129" s="525"/>
      <c r="M129" s="514">
        <f t="shared" si="25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2050</v>
      </c>
      <c r="D130" s="374">
        <f>IF(F129+SUM(E$99:E129)=D$92,F129,D$92-SUM(E$99:E129))</f>
        <v>2858763.5920978715</v>
      </c>
      <c r="E130" s="522">
        <f>IF(+J96&lt;F129,J96,D130)</f>
        <v>218822.49863636363</v>
      </c>
      <c r="F130" s="523">
        <f t="shared" si="21"/>
        <v>2639941.0934615079</v>
      </c>
      <c r="G130" s="523">
        <f t="shared" si="22"/>
        <v>2749352.3427796895</v>
      </c>
      <c r="H130" s="526">
        <f t="shared" si="23"/>
        <v>557996.50495845859</v>
      </c>
      <c r="I130" s="577">
        <f t="shared" si="24"/>
        <v>557996.50495845859</v>
      </c>
      <c r="J130" s="514">
        <f t="shared" si="12"/>
        <v>0</v>
      </c>
      <c r="K130" s="514"/>
      <c r="L130" s="525"/>
      <c r="M130" s="514">
        <f t="shared" si="25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2051</v>
      </c>
      <c r="D131" s="374">
        <f>IF(F130+SUM(E$99:E130)=D$92,F130,D$92-SUM(E$99:E130))</f>
        <v>2639941.0934615079</v>
      </c>
      <c r="E131" s="522">
        <f>IF(+J96&lt;F130,J96,D131)</f>
        <v>218822.49863636363</v>
      </c>
      <c r="F131" s="523">
        <f t="shared" si="21"/>
        <v>2421118.5948251444</v>
      </c>
      <c r="G131" s="523">
        <f t="shared" si="22"/>
        <v>2530529.8441433264</v>
      </c>
      <c r="H131" s="526">
        <f t="shared" si="23"/>
        <v>531001.45511305798</v>
      </c>
      <c r="I131" s="577">
        <f t="shared" si="24"/>
        <v>531001.45511305798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6"/>
        <v/>
      </c>
      <c r="C132" s="507">
        <f>IF(D93="","-",+C131+1)</f>
        <v>2052</v>
      </c>
      <c r="D132" s="374">
        <f>IF(F131+SUM(E$99:E131)=D$92,F131,D$92-SUM(E$99:E131))</f>
        <v>2421118.5948251444</v>
      </c>
      <c r="E132" s="522">
        <f>IF(+J96&lt;F131,J96,D132)</f>
        <v>218822.49863636363</v>
      </c>
      <c r="F132" s="523">
        <f t="shared" si="21"/>
        <v>2202296.0961887809</v>
      </c>
      <c r="G132" s="523">
        <f t="shared" si="22"/>
        <v>2311707.3455069624</v>
      </c>
      <c r="H132" s="526">
        <f t="shared" si="23"/>
        <v>504006.40526765736</v>
      </c>
      <c r="I132" s="577">
        <f t="shared" si="24"/>
        <v>504006.40526765736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6"/>
        <v/>
      </c>
      <c r="C133" s="507">
        <f>IF(D93="","-",+C132+1)</f>
        <v>2053</v>
      </c>
      <c r="D133" s="374">
        <f>IF(F132+SUM(E$99:E132)=D$92,F132,D$92-SUM(E$99:E132))</f>
        <v>2202296.0961887809</v>
      </c>
      <c r="E133" s="522">
        <f>IF(+J96&lt;F132,J96,D133)</f>
        <v>218822.49863636363</v>
      </c>
      <c r="F133" s="523">
        <f t="shared" si="21"/>
        <v>1983473.5975524173</v>
      </c>
      <c r="G133" s="523">
        <f t="shared" si="22"/>
        <v>2092884.8468705991</v>
      </c>
      <c r="H133" s="526">
        <f t="shared" si="23"/>
        <v>477011.35542225686</v>
      </c>
      <c r="I133" s="577">
        <f t="shared" si="24"/>
        <v>477011.35542225686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6"/>
        <v/>
      </c>
      <c r="C134" s="507">
        <f>IF(D93="","-",+C133+1)</f>
        <v>2054</v>
      </c>
      <c r="D134" s="374">
        <f>IF(F133+SUM(E$99:E133)=D$92,F133,D$92-SUM(E$99:E133))</f>
        <v>1983473.5975524173</v>
      </c>
      <c r="E134" s="522">
        <f>IF(+J96&lt;F133,J96,D134)</f>
        <v>218822.49863636363</v>
      </c>
      <c r="F134" s="523">
        <f t="shared" si="21"/>
        <v>1764651.0989160538</v>
      </c>
      <c r="G134" s="523">
        <f t="shared" si="22"/>
        <v>1874062.3482342355</v>
      </c>
      <c r="H134" s="526">
        <f t="shared" si="23"/>
        <v>450016.30557685625</v>
      </c>
      <c r="I134" s="577">
        <f t="shared" si="24"/>
        <v>450016.30557685625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6"/>
        <v/>
      </c>
      <c r="C135" s="507">
        <f>IF(D93="","-",+C134+1)</f>
        <v>2055</v>
      </c>
      <c r="D135" s="374">
        <f>IF(F134+SUM(E$99:E134)=D$92,F134,D$92-SUM(E$99:E134))</f>
        <v>1764651.0989160491</v>
      </c>
      <c r="E135" s="522">
        <f>IF(+J96&lt;F134,J96,D135)</f>
        <v>218822.49863636363</v>
      </c>
      <c r="F135" s="523">
        <f t="shared" si="21"/>
        <v>1545828.6002796856</v>
      </c>
      <c r="G135" s="523">
        <f t="shared" si="22"/>
        <v>1655239.8495978673</v>
      </c>
      <c r="H135" s="526">
        <f t="shared" si="23"/>
        <v>423021.25573145511</v>
      </c>
      <c r="I135" s="577">
        <f t="shared" si="24"/>
        <v>423021.25573145511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6"/>
        <v/>
      </c>
      <c r="C136" s="507">
        <f>IF(D93="","-",+C135+1)</f>
        <v>2056</v>
      </c>
      <c r="D136" s="374">
        <f>IF(F135+SUM(E$99:E135)=D$92,F135,D$92-SUM(E$99:E135))</f>
        <v>1545828.6002796856</v>
      </c>
      <c r="E136" s="522">
        <f>IF(+J96&lt;F135,J96,D136)</f>
        <v>218822.49863636363</v>
      </c>
      <c r="F136" s="523">
        <f t="shared" si="21"/>
        <v>1327006.101643322</v>
      </c>
      <c r="G136" s="523">
        <f t="shared" si="22"/>
        <v>1436417.3509615038</v>
      </c>
      <c r="H136" s="526">
        <f t="shared" si="23"/>
        <v>396026.20588605455</v>
      </c>
      <c r="I136" s="577">
        <f t="shared" si="24"/>
        <v>396026.20588605455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6"/>
        <v/>
      </c>
      <c r="C137" s="507">
        <f>IF(D93="","-",+C136+1)</f>
        <v>2057</v>
      </c>
      <c r="D137" s="374">
        <f>IF(F136+SUM(E$99:E136)=D$92,F136,D$92-SUM(E$99:E136))</f>
        <v>1327006.101643322</v>
      </c>
      <c r="E137" s="522">
        <f>IF(+J96&lt;F136,J96,D137)</f>
        <v>218822.49863636363</v>
      </c>
      <c r="F137" s="523">
        <f t="shared" si="21"/>
        <v>1108183.6030069585</v>
      </c>
      <c r="G137" s="523">
        <f t="shared" si="22"/>
        <v>1217594.8523251403</v>
      </c>
      <c r="H137" s="526">
        <f t="shared" si="23"/>
        <v>369031.15604065394</v>
      </c>
      <c r="I137" s="577">
        <f t="shared" si="24"/>
        <v>369031.15604065394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6"/>
        <v/>
      </c>
      <c r="C138" s="507">
        <f>IF(D93="","-",+C137+1)</f>
        <v>2058</v>
      </c>
      <c r="D138" s="374">
        <f>IF(F137+SUM(E$99:E137)=D$92,F137,D$92-SUM(E$99:E137))</f>
        <v>1108183.6030069585</v>
      </c>
      <c r="E138" s="522">
        <f>IF(+J96&lt;F137,J96,D138)</f>
        <v>218822.49863636363</v>
      </c>
      <c r="F138" s="523">
        <f t="shared" si="21"/>
        <v>889361.10437059484</v>
      </c>
      <c r="G138" s="523">
        <f t="shared" si="22"/>
        <v>998772.35368877673</v>
      </c>
      <c r="H138" s="526">
        <f t="shared" si="23"/>
        <v>342036.10619525338</v>
      </c>
      <c r="I138" s="577">
        <f t="shared" si="24"/>
        <v>342036.10619525338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6"/>
        <v/>
      </c>
      <c r="C139" s="507">
        <f>IF(D93="","-",+C138+1)</f>
        <v>2059</v>
      </c>
      <c r="D139" s="374">
        <f>IF(F138+SUM(E$99:E138)=D$92,F138,D$92-SUM(E$99:E138))</f>
        <v>889361.10437059484</v>
      </c>
      <c r="E139" s="522">
        <f>IF(+J96&lt;F138,J96,D139)</f>
        <v>218822.49863636363</v>
      </c>
      <c r="F139" s="523">
        <f t="shared" si="21"/>
        <v>670538.60573423118</v>
      </c>
      <c r="G139" s="523">
        <f t="shared" si="22"/>
        <v>779949.85505241295</v>
      </c>
      <c r="H139" s="526">
        <f t="shared" si="23"/>
        <v>315041.05634985276</v>
      </c>
      <c r="I139" s="577">
        <f t="shared" si="24"/>
        <v>315041.05634985276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6"/>
        <v/>
      </c>
      <c r="C140" s="507">
        <f>IF(D93="","-",+C139+1)</f>
        <v>2060</v>
      </c>
      <c r="D140" s="374">
        <f>IF(F139+SUM(E$99:E139)=D$92,F139,D$92-SUM(E$99:E139))</f>
        <v>670538.60573423118</v>
      </c>
      <c r="E140" s="522">
        <f>IF(+J96&lt;F139,J96,D140)</f>
        <v>218822.49863636363</v>
      </c>
      <c r="F140" s="523">
        <f t="shared" si="21"/>
        <v>451716.10709786753</v>
      </c>
      <c r="G140" s="523">
        <f t="shared" si="22"/>
        <v>561127.35641604941</v>
      </c>
      <c r="H140" s="526">
        <f t="shared" si="23"/>
        <v>288046.00650445221</v>
      </c>
      <c r="I140" s="577">
        <f t="shared" si="24"/>
        <v>288046.00650445221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6"/>
        <v/>
      </c>
      <c r="C141" s="507">
        <f>IF(D93="","-",+C140+1)</f>
        <v>2061</v>
      </c>
      <c r="D141" s="374">
        <f>IF(F140+SUM(E$99:E140)=D$92,F140,D$92-SUM(E$99:E140))</f>
        <v>451716.10709786753</v>
      </c>
      <c r="E141" s="522">
        <f>IF(+J96&lt;F140,J96,D141)</f>
        <v>218822.49863636363</v>
      </c>
      <c r="F141" s="523">
        <f t="shared" si="21"/>
        <v>232893.6084615039</v>
      </c>
      <c r="G141" s="523">
        <f t="shared" si="22"/>
        <v>342304.8577796857</v>
      </c>
      <c r="H141" s="526">
        <f t="shared" si="23"/>
        <v>261050.95665905159</v>
      </c>
      <c r="I141" s="577">
        <f t="shared" si="24"/>
        <v>261050.95665905159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6"/>
        <v/>
      </c>
      <c r="C142" s="507">
        <f>IF(D93="","-",+C141+1)</f>
        <v>2062</v>
      </c>
      <c r="D142" s="374">
        <f>IF(F141+SUM(E$99:E141)=D$92,F141,D$92-SUM(E$99:E141))</f>
        <v>232893.6084615039</v>
      </c>
      <c r="E142" s="522">
        <f>IF(+J96&lt;F141,J96,D142)</f>
        <v>218822.49863636363</v>
      </c>
      <c r="F142" s="523">
        <f t="shared" si="21"/>
        <v>14071.109825140273</v>
      </c>
      <c r="G142" s="523">
        <f t="shared" si="22"/>
        <v>123482.35914332209</v>
      </c>
      <c r="H142" s="526">
        <f t="shared" si="23"/>
        <v>234055.906813651</v>
      </c>
      <c r="I142" s="577">
        <f t="shared" si="24"/>
        <v>234055.906813651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6"/>
        <v/>
      </c>
      <c r="C143" s="507">
        <f>IF(D93="","-",+C142+1)</f>
        <v>2063</v>
      </c>
      <c r="D143" s="374">
        <f>IF(F142+SUM(E$99:E142)=D$92,F142,D$92-SUM(E$99:E142))</f>
        <v>14071.109825140273</v>
      </c>
      <c r="E143" s="522">
        <f>IF(+J96&lt;F142,J96,D143)</f>
        <v>14071.109825140273</v>
      </c>
      <c r="F143" s="523">
        <f t="shared" si="21"/>
        <v>0</v>
      </c>
      <c r="G143" s="523">
        <f t="shared" si="22"/>
        <v>7035.5549125701364</v>
      </c>
      <c r="H143" s="526">
        <f t="shared" si="23"/>
        <v>14939.051452433812</v>
      </c>
      <c r="I143" s="577">
        <f t="shared" si="24"/>
        <v>14939.051452433812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6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23"/>
        <v>0</v>
      </c>
      <c r="I144" s="577">
        <f t="shared" si="24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6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23"/>
        <v>0</v>
      </c>
      <c r="I145" s="577">
        <f t="shared" si="24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6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23"/>
        <v>0</v>
      </c>
      <c r="I146" s="577">
        <f t="shared" si="24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6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23"/>
        <v>0</v>
      </c>
      <c r="I147" s="577">
        <f t="shared" si="24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6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23"/>
        <v>0</v>
      </c>
      <c r="I148" s="577">
        <f t="shared" si="24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6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23"/>
        <v>0</v>
      </c>
      <c r="I149" s="577">
        <f t="shared" si="24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6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23"/>
        <v>0</v>
      </c>
      <c r="I150" s="577">
        <f t="shared" si="24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6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23"/>
        <v>0</v>
      </c>
      <c r="I151" s="577">
        <f t="shared" si="24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6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23"/>
        <v>0</v>
      </c>
      <c r="I152" s="577">
        <f t="shared" si="24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6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23"/>
        <v>0</v>
      </c>
      <c r="I153" s="577">
        <f t="shared" si="24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6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23"/>
        <v>0</v>
      </c>
      <c r="I154" s="579">
        <f t="shared" si="24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9628189.9399999976</v>
      </c>
      <c r="F155" s="375"/>
      <c r="G155" s="375"/>
      <c r="H155" s="375">
        <f>SUM(H99:H154)</f>
        <v>34883835.537099026</v>
      </c>
      <c r="I155" s="375">
        <f>SUM(I99:I154)</f>
        <v>34883835.537099026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view="pageBreakPreview" topLeftCell="A61" zoomScale="80" zoomScaleNormal="70" zoomScaleSheetLayoutView="80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532025.67622840172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532025.67622840172</v>
      </c>
      <c r="O6" s="269"/>
      <c r="P6" s="269"/>
    </row>
    <row r="7" spans="1:16" ht="13.5" thickBot="1">
      <c r="C7" s="467" t="s">
        <v>48</v>
      </c>
      <c r="D7" s="624" t="s">
        <v>457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471</v>
      </c>
      <c r="E9" s="637" t="s">
        <v>470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3820524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90964.857142857145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18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>+G20</f>
        <v>493748.99039861257</v>
      </c>
      <c r="L20" s="519">
        <f t="shared" ref="L20" si="6">IF(K20&lt;&gt;0,+G20-K20,0)</f>
        <v>0</v>
      </c>
      <c r="M20" s="518">
        <f>+H20</f>
        <v>493748.99039861257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2023</v>
      </c>
      <c r="D21" s="631">
        <v>3538067.8328020507</v>
      </c>
      <c r="E21" s="630">
        <v>90808.718095238088</v>
      </c>
      <c r="F21" s="631">
        <v>3447259.1147068124</v>
      </c>
      <c r="G21" s="630">
        <v>532025.67622840172</v>
      </c>
      <c r="H21" s="639">
        <v>532025.67622840172</v>
      </c>
      <c r="I21" s="511">
        <f t="shared" si="0"/>
        <v>0</v>
      </c>
      <c r="J21" s="511"/>
      <c r="K21" s="518">
        <f>+G21</f>
        <v>532025.67622840172</v>
      </c>
      <c r="L21" s="519">
        <f t="shared" ref="L21" si="7">IF(K21&lt;&gt;0,+G21-K21,0)</f>
        <v>0</v>
      </c>
      <c r="M21" s="518">
        <f>+H21</f>
        <v>532025.67622840172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2024</v>
      </c>
      <c r="D22" s="523">
        <f>IF(F21+SUM(E$17:E21)=D$10,F21,D$10-SUM(E$17:E21))</f>
        <v>3453816.9547068132</v>
      </c>
      <c r="E22" s="522">
        <f>IF(+I14&lt;F21,I14,D22)</f>
        <v>90964.857142857145</v>
      </c>
      <c r="F22" s="523">
        <f t="shared" ref="F22:F72" si="8">+D22-E22</f>
        <v>3362852.0975639559</v>
      </c>
      <c r="G22" s="524">
        <f t="shared" ref="G22:G72" si="9">+I$12*((D22+F22)/2)+E22</f>
        <v>474211.95480953826</v>
      </c>
      <c r="H22" s="491">
        <f t="shared" ref="H22:H72" si="10">+I$13*((D22+F22)/2)+E22</f>
        <v>474211.95480953826</v>
      </c>
      <c r="I22" s="511">
        <f t="shared" si="0"/>
        <v>0</v>
      </c>
      <c r="J22" s="511"/>
      <c r="K22" s="525"/>
      <c r="L22" s="514">
        <f t="shared" ref="L22:L72" si="11">IF(K22&lt;&gt;0,+G22-K22,0)</f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3362852.0975639559</v>
      </c>
      <c r="E23" s="522">
        <f>IF(+I14&lt;F22,I14,D23)</f>
        <v>90964.857142857145</v>
      </c>
      <c r="F23" s="523">
        <f t="shared" si="8"/>
        <v>3271887.2404210987</v>
      </c>
      <c r="G23" s="524">
        <f t="shared" si="9"/>
        <v>463983.49360001215</v>
      </c>
      <c r="H23" s="491">
        <f t="shared" si="10"/>
        <v>463983.49360001215</v>
      </c>
      <c r="I23" s="511">
        <f t="shared" si="0"/>
        <v>0</v>
      </c>
      <c r="J23" s="511"/>
      <c r="K23" s="525"/>
      <c r="L23" s="514">
        <f t="shared" si="1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3271887.2404210987</v>
      </c>
      <c r="E24" s="522">
        <f>IF(+I14&lt;F23,I14,D24)</f>
        <v>90964.857142857145</v>
      </c>
      <c r="F24" s="523">
        <f t="shared" si="8"/>
        <v>3180922.3832782414</v>
      </c>
      <c r="G24" s="524">
        <f t="shared" si="9"/>
        <v>453755.03239048604</v>
      </c>
      <c r="H24" s="491">
        <f t="shared" si="10"/>
        <v>453755.03239048604</v>
      </c>
      <c r="I24" s="511">
        <f t="shared" si="0"/>
        <v>0</v>
      </c>
      <c r="J24" s="511"/>
      <c r="K24" s="525"/>
      <c r="L24" s="514">
        <f t="shared" si="1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3180922.3832782414</v>
      </c>
      <c r="E25" s="522">
        <f>IF(+I14&lt;F24,I14,D25)</f>
        <v>90964.857142857145</v>
      </c>
      <c r="F25" s="523">
        <f t="shared" si="8"/>
        <v>3089957.5261353841</v>
      </c>
      <c r="G25" s="524">
        <f t="shared" si="9"/>
        <v>443526.57118095993</v>
      </c>
      <c r="H25" s="491">
        <f t="shared" si="10"/>
        <v>443526.57118095993</v>
      </c>
      <c r="I25" s="511">
        <f t="shared" si="0"/>
        <v>0</v>
      </c>
      <c r="J25" s="511"/>
      <c r="K25" s="525"/>
      <c r="L25" s="514">
        <f t="shared" si="1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3089957.5261353841</v>
      </c>
      <c r="E26" s="522">
        <f>IF(+I14&lt;F25,I14,D26)</f>
        <v>90964.857142857145</v>
      </c>
      <c r="F26" s="523">
        <f t="shared" si="8"/>
        <v>2998992.6689925268</v>
      </c>
      <c r="G26" s="524">
        <f t="shared" si="9"/>
        <v>433298.10997143382</v>
      </c>
      <c r="H26" s="491">
        <f t="shared" si="10"/>
        <v>433298.10997143382</v>
      </c>
      <c r="I26" s="511">
        <f t="shared" si="0"/>
        <v>0</v>
      </c>
      <c r="J26" s="511"/>
      <c r="K26" s="525"/>
      <c r="L26" s="514">
        <f t="shared" si="1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2998992.6689925268</v>
      </c>
      <c r="E27" s="522">
        <f>IF(+I14&lt;F26,I14,D27)</f>
        <v>90964.857142857145</v>
      </c>
      <c r="F27" s="523">
        <f t="shared" si="8"/>
        <v>2908027.8118496696</v>
      </c>
      <c r="G27" s="524">
        <f t="shared" si="9"/>
        <v>423069.64876190771</v>
      </c>
      <c r="H27" s="491">
        <f t="shared" si="10"/>
        <v>423069.64876190771</v>
      </c>
      <c r="I27" s="511">
        <f t="shared" si="0"/>
        <v>0</v>
      </c>
      <c r="J27" s="511"/>
      <c r="K27" s="525"/>
      <c r="L27" s="514">
        <f t="shared" si="1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2908027.8118496696</v>
      </c>
      <c r="E28" s="522">
        <f>IF(+I14&lt;F27,I14,D28)</f>
        <v>90964.857142857145</v>
      </c>
      <c r="F28" s="523">
        <f t="shared" si="8"/>
        <v>2817062.9547068123</v>
      </c>
      <c r="G28" s="524">
        <f t="shared" si="9"/>
        <v>412841.1875523816</v>
      </c>
      <c r="H28" s="491">
        <f t="shared" si="10"/>
        <v>412841.1875523816</v>
      </c>
      <c r="I28" s="511">
        <f t="shared" si="0"/>
        <v>0</v>
      </c>
      <c r="J28" s="511"/>
      <c r="K28" s="525"/>
      <c r="L28" s="514">
        <f t="shared" si="1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2817062.9547068123</v>
      </c>
      <c r="E29" s="522">
        <f>IF(+I14&lt;F28,I14,D29)</f>
        <v>90964.857142857145</v>
      </c>
      <c r="F29" s="523">
        <f t="shared" si="8"/>
        <v>2726098.097563955</v>
      </c>
      <c r="G29" s="524">
        <f t="shared" si="9"/>
        <v>402612.72634285549</v>
      </c>
      <c r="H29" s="491">
        <f t="shared" si="10"/>
        <v>402612.72634285549</v>
      </c>
      <c r="I29" s="511">
        <f t="shared" si="0"/>
        <v>0</v>
      </c>
      <c r="J29" s="511"/>
      <c r="K29" s="525"/>
      <c r="L29" s="514">
        <f t="shared" si="1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2726098.097563955</v>
      </c>
      <c r="E30" s="522">
        <f>IF(+I14&lt;F29,I14,D30)</f>
        <v>90964.857142857145</v>
      </c>
      <c r="F30" s="523">
        <f t="shared" si="8"/>
        <v>2635133.2404210977</v>
      </c>
      <c r="G30" s="524">
        <f t="shared" si="9"/>
        <v>392384.26513332943</v>
      </c>
      <c r="H30" s="491">
        <f t="shared" si="10"/>
        <v>392384.26513332943</v>
      </c>
      <c r="I30" s="511">
        <f t="shared" si="0"/>
        <v>0</v>
      </c>
      <c r="J30" s="511"/>
      <c r="K30" s="525"/>
      <c r="L30" s="514">
        <f t="shared" si="1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2635133.2404210977</v>
      </c>
      <c r="E31" s="522">
        <f>IF(+I14&lt;F30,I14,D31)</f>
        <v>90964.857142857145</v>
      </c>
      <c r="F31" s="523">
        <f t="shared" si="8"/>
        <v>2544168.3832782404</v>
      </c>
      <c r="G31" s="524">
        <f t="shared" si="9"/>
        <v>382155.80392380332</v>
      </c>
      <c r="H31" s="491">
        <f t="shared" si="10"/>
        <v>382155.80392380332</v>
      </c>
      <c r="I31" s="511">
        <f t="shared" si="0"/>
        <v>0</v>
      </c>
      <c r="J31" s="511"/>
      <c r="K31" s="525"/>
      <c r="L31" s="514">
        <f t="shared" si="1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2544168.3832782404</v>
      </c>
      <c r="E32" s="522">
        <f>IF(+I14&lt;F31,I14,D32)</f>
        <v>90964.857142857145</v>
      </c>
      <c r="F32" s="523">
        <f t="shared" si="8"/>
        <v>2453203.5261353832</v>
      </c>
      <c r="G32" s="524">
        <f t="shared" si="9"/>
        <v>371927.34271427721</v>
      </c>
      <c r="H32" s="491">
        <f t="shared" si="10"/>
        <v>371927.34271427721</v>
      </c>
      <c r="I32" s="511">
        <f t="shared" si="0"/>
        <v>0</v>
      </c>
      <c r="J32" s="511"/>
      <c r="K32" s="525"/>
      <c r="L32" s="514">
        <f t="shared" si="1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2453203.5261353832</v>
      </c>
      <c r="E33" s="522">
        <f>IF(+I14&lt;F32,I14,D33)</f>
        <v>90964.857142857145</v>
      </c>
      <c r="F33" s="523">
        <f t="shared" si="8"/>
        <v>2362238.6689925259</v>
      </c>
      <c r="G33" s="524">
        <f t="shared" si="9"/>
        <v>361698.8815047511</v>
      </c>
      <c r="H33" s="491">
        <f t="shared" si="10"/>
        <v>361698.8815047511</v>
      </c>
      <c r="I33" s="511">
        <f t="shared" si="0"/>
        <v>0</v>
      </c>
      <c r="J33" s="511"/>
      <c r="K33" s="525"/>
      <c r="L33" s="514">
        <f t="shared" si="1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2362238.6689925259</v>
      </c>
      <c r="E34" s="522">
        <f>IF(+I14&lt;F33,I14,D34)</f>
        <v>90964.857142857145</v>
      </c>
      <c r="F34" s="523">
        <f t="shared" si="8"/>
        <v>2271273.8118496686</v>
      </c>
      <c r="G34" s="524">
        <f t="shared" si="9"/>
        <v>351470.42029522499</v>
      </c>
      <c r="H34" s="491">
        <f t="shared" si="10"/>
        <v>351470.42029522499</v>
      </c>
      <c r="I34" s="511">
        <f t="shared" si="0"/>
        <v>0</v>
      </c>
      <c r="J34" s="511"/>
      <c r="K34" s="525"/>
      <c r="L34" s="514">
        <f t="shared" si="1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2271273.8118496686</v>
      </c>
      <c r="E35" s="522">
        <f>IF(+I14&lt;F34,I14,D35)</f>
        <v>90964.857142857145</v>
      </c>
      <c r="F35" s="523">
        <f t="shared" si="8"/>
        <v>2180308.9547068113</v>
      </c>
      <c r="G35" s="524">
        <f t="shared" si="9"/>
        <v>341241.95908569888</v>
      </c>
      <c r="H35" s="491">
        <f t="shared" si="10"/>
        <v>341241.95908569888</v>
      </c>
      <c r="I35" s="511">
        <f t="shared" si="0"/>
        <v>0</v>
      </c>
      <c r="J35" s="511"/>
      <c r="K35" s="525"/>
      <c r="L35" s="514">
        <f t="shared" si="1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2180308.9547068113</v>
      </c>
      <c r="E36" s="522">
        <f>IF(+I14&lt;F35,I14,D36)</f>
        <v>90964.857142857145</v>
      </c>
      <c r="F36" s="523">
        <f t="shared" si="8"/>
        <v>2089344.0975639543</v>
      </c>
      <c r="G36" s="524">
        <f t="shared" si="9"/>
        <v>331013.49787617277</v>
      </c>
      <c r="H36" s="491">
        <f t="shared" si="10"/>
        <v>331013.49787617277</v>
      </c>
      <c r="I36" s="511">
        <f t="shared" si="0"/>
        <v>0</v>
      </c>
      <c r="J36" s="511"/>
      <c r="K36" s="525"/>
      <c r="L36" s="514">
        <f t="shared" si="1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2089344.0975639543</v>
      </c>
      <c r="E37" s="522">
        <f>IF(+I14&lt;F36,I14,D37)</f>
        <v>90964.857142857145</v>
      </c>
      <c r="F37" s="523">
        <f t="shared" si="8"/>
        <v>1998379.2404210973</v>
      </c>
      <c r="G37" s="524">
        <f t="shared" si="9"/>
        <v>320785.03666664672</v>
      </c>
      <c r="H37" s="491">
        <f t="shared" si="10"/>
        <v>320785.03666664672</v>
      </c>
      <c r="I37" s="511">
        <f t="shared" si="0"/>
        <v>0</v>
      </c>
      <c r="J37" s="511"/>
      <c r="K37" s="525"/>
      <c r="L37" s="514">
        <f t="shared" si="1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1998379.2404210973</v>
      </c>
      <c r="E38" s="522">
        <f>IF(+I14&lt;F37,I14,D38)</f>
        <v>90964.857142857145</v>
      </c>
      <c r="F38" s="523">
        <f t="shared" si="8"/>
        <v>1907414.3832782402</v>
      </c>
      <c r="G38" s="524">
        <f t="shared" si="9"/>
        <v>310556.57545712061</v>
      </c>
      <c r="H38" s="491">
        <f t="shared" si="10"/>
        <v>310556.57545712061</v>
      </c>
      <c r="I38" s="511">
        <f t="shared" si="0"/>
        <v>0</v>
      </c>
      <c r="J38" s="511"/>
      <c r="K38" s="525"/>
      <c r="L38" s="514">
        <f t="shared" si="1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1907414.3832782402</v>
      </c>
      <c r="E39" s="522">
        <f>IF(+I14&lt;F38,I14,D39)</f>
        <v>90964.857142857145</v>
      </c>
      <c r="F39" s="523">
        <f t="shared" si="8"/>
        <v>1816449.5261353832</v>
      </c>
      <c r="G39" s="524">
        <f t="shared" si="9"/>
        <v>300328.11424759455</v>
      </c>
      <c r="H39" s="491">
        <f t="shared" si="10"/>
        <v>300328.11424759455</v>
      </c>
      <c r="I39" s="511">
        <f t="shared" si="0"/>
        <v>0</v>
      </c>
      <c r="J39" s="511"/>
      <c r="K39" s="525"/>
      <c r="L39" s="514">
        <f t="shared" si="1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1816449.5261353832</v>
      </c>
      <c r="E40" s="522">
        <f>IF(+I14&lt;F39,I14,D40)</f>
        <v>90964.857142857145</v>
      </c>
      <c r="F40" s="523">
        <f t="shared" si="8"/>
        <v>1725484.6689925261</v>
      </c>
      <c r="G40" s="524">
        <f t="shared" si="9"/>
        <v>290099.65303806844</v>
      </c>
      <c r="H40" s="491">
        <f t="shared" si="10"/>
        <v>290099.65303806844</v>
      </c>
      <c r="I40" s="511">
        <f t="shared" si="0"/>
        <v>0</v>
      </c>
      <c r="J40" s="511"/>
      <c r="K40" s="525"/>
      <c r="L40" s="514">
        <f t="shared" si="1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1725484.6689925261</v>
      </c>
      <c r="E41" s="522">
        <f>IF(+I14&lt;F40,I14,D41)</f>
        <v>90964.857142857145</v>
      </c>
      <c r="F41" s="523">
        <f t="shared" si="8"/>
        <v>1634519.8118496691</v>
      </c>
      <c r="G41" s="524">
        <f t="shared" si="9"/>
        <v>279871.19182854239</v>
      </c>
      <c r="H41" s="491">
        <f t="shared" si="10"/>
        <v>279871.19182854239</v>
      </c>
      <c r="I41" s="511">
        <f t="shared" si="0"/>
        <v>0</v>
      </c>
      <c r="J41" s="511"/>
      <c r="K41" s="525"/>
      <c r="L41" s="514">
        <f t="shared" si="1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1634519.8118496691</v>
      </c>
      <c r="E42" s="522">
        <f>IF(+I14&lt;F41,I14,D42)</f>
        <v>90964.857142857145</v>
      </c>
      <c r="F42" s="523">
        <f t="shared" si="8"/>
        <v>1543554.954706812</v>
      </c>
      <c r="G42" s="524">
        <f t="shared" si="9"/>
        <v>269642.73061901634</v>
      </c>
      <c r="H42" s="491">
        <f t="shared" si="10"/>
        <v>269642.73061901634</v>
      </c>
      <c r="I42" s="511">
        <f t="shared" si="0"/>
        <v>0</v>
      </c>
      <c r="J42" s="511"/>
      <c r="K42" s="525"/>
      <c r="L42" s="514">
        <f t="shared" si="1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1543554.954706812</v>
      </c>
      <c r="E43" s="522">
        <f>IF(+I14&lt;F42,I14,D43)</f>
        <v>90964.857142857145</v>
      </c>
      <c r="F43" s="523">
        <f t="shared" si="8"/>
        <v>1452590.097563955</v>
      </c>
      <c r="G43" s="524">
        <f t="shared" si="9"/>
        <v>259414.26940949028</v>
      </c>
      <c r="H43" s="491">
        <f t="shared" si="10"/>
        <v>259414.26940949028</v>
      </c>
      <c r="I43" s="511">
        <f t="shared" si="0"/>
        <v>0</v>
      </c>
      <c r="J43" s="511"/>
      <c r="K43" s="525"/>
      <c r="L43" s="514">
        <f t="shared" si="1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1452590.097563955</v>
      </c>
      <c r="E44" s="522">
        <f>IF(+I14&lt;F43,I14,D44)</f>
        <v>90964.857142857145</v>
      </c>
      <c r="F44" s="523">
        <f t="shared" si="8"/>
        <v>1361625.240421098</v>
      </c>
      <c r="G44" s="524">
        <f t="shared" si="9"/>
        <v>249185.80819996417</v>
      </c>
      <c r="H44" s="491">
        <f t="shared" si="10"/>
        <v>249185.80819996417</v>
      </c>
      <c r="I44" s="511">
        <f t="shared" si="0"/>
        <v>0</v>
      </c>
      <c r="J44" s="511"/>
      <c r="K44" s="525"/>
      <c r="L44" s="514">
        <f t="shared" si="1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1361625.240421098</v>
      </c>
      <c r="E45" s="522">
        <f>IF(+I14&lt;F44,I14,D45)</f>
        <v>90964.857142857145</v>
      </c>
      <c r="F45" s="523">
        <f t="shared" si="8"/>
        <v>1270660.3832782409</v>
      </c>
      <c r="G45" s="524">
        <f t="shared" si="9"/>
        <v>238957.34699043812</v>
      </c>
      <c r="H45" s="491">
        <f t="shared" si="10"/>
        <v>238957.34699043812</v>
      </c>
      <c r="I45" s="511">
        <f t="shared" si="0"/>
        <v>0</v>
      </c>
      <c r="J45" s="511"/>
      <c r="K45" s="525"/>
      <c r="L45" s="514">
        <f t="shared" si="1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1270660.3832782409</v>
      </c>
      <c r="E46" s="522">
        <f>IF(+I14&lt;F45,I14,D46)</f>
        <v>90964.857142857145</v>
      </c>
      <c r="F46" s="523">
        <f t="shared" si="8"/>
        <v>1179695.5261353839</v>
      </c>
      <c r="G46" s="524">
        <f t="shared" si="9"/>
        <v>228728.88578091201</v>
      </c>
      <c r="H46" s="491">
        <f t="shared" si="10"/>
        <v>228728.88578091201</v>
      </c>
      <c r="I46" s="511">
        <f t="shared" si="0"/>
        <v>0</v>
      </c>
      <c r="J46" s="511"/>
      <c r="K46" s="525"/>
      <c r="L46" s="514">
        <f t="shared" si="1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1179695.5261353839</v>
      </c>
      <c r="E47" s="522">
        <f>IF(+I14&lt;F46,I14,D47)</f>
        <v>90964.857142857145</v>
      </c>
      <c r="F47" s="523">
        <f t="shared" si="8"/>
        <v>1088730.6689925268</v>
      </c>
      <c r="G47" s="524">
        <f t="shared" si="9"/>
        <v>218500.42457138596</v>
      </c>
      <c r="H47" s="491">
        <f t="shared" si="10"/>
        <v>218500.42457138596</v>
      </c>
      <c r="I47" s="511">
        <f t="shared" si="0"/>
        <v>0</v>
      </c>
      <c r="J47" s="511"/>
      <c r="K47" s="525"/>
      <c r="L47" s="514">
        <f t="shared" si="1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1088730.6689925268</v>
      </c>
      <c r="E48" s="522">
        <f>IF(+I14&lt;F47,I14,D48)</f>
        <v>90964.857142857145</v>
      </c>
      <c r="F48" s="523">
        <f t="shared" si="8"/>
        <v>997765.81184966967</v>
      </c>
      <c r="G48" s="524">
        <f t="shared" si="9"/>
        <v>208271.96336185985</v>
      </c>
      <c r="H48" s="491">
        <f t="shared" si="10"/>
        <v>208271.96336185985</v>
      </c>
      <c r="I48" s="511">
        <f t="shared" si="0"/>
        <v>0</v>
      </c>
      <c r="J48" s="511"/>
      <c r="K48" s="525"/>
      <c r="L48" s="514">
        <f t="shared" si="1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997765.81184966967</v>
      </c>
      <c r="E49" s="522">
        <f>IF(+I14&lt;F48,I14,D49)</f>
        <v>90964.857142857145</v>
      </c>
      <c r="F49" s="523">
        <f t="shared" si="8"/>
        <v>906800.95470681251</v>
      </c>
      <c r="G49" s="524">
        <f t="shared" si="9"/>
        <v>198043.50215233376</v>
      </c>
      <c r="H49" s="491">
        <f t="shared" si="10"/>
        <v>198043.50215233376</v>
      </c>
      <c r="I49" s="511">
        <f t="shared" si="0"/>
        <v>0</v>
      </c>
      <c r="J49" s="511"/>
      <c r="K49" s="525"/>
      <c r="L49" s="514">
        <f t="shared" si="1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906800.95470681251</v>
      </c>
      <c r="E50" s="522">
        <f>IF(+I14&lt;F49,I14,D50)</f>
        <v>90964.857142857145</v>
      </c>
      <c r="F50" s="523">
        <f t="shared" si="8"/>
        <v>815836.09756395535</v>
      </c>
      <c r="G50" s="524">
        <f t="shared" si="9"/>
        <v>187815.04094280768</v>
      </c>
      <c r="H50" s="491">
        <f t="shared" si="10"/>
        <v>187815.04094280768</v>
      </c>
      <c r="I50" s="511">
        <f t="shared" si="0"/>
        <v>0</v>
      </c>
      <c r="J50" s="511"/>
      <c r="K50" s="525"/>
      <c r="L50" s="514">
        <f t="shared" si="1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815836.09756395535</v>
      </c>
      <c r="E51" s="522">
        <f>IF(+I14&lt;F50,I14,D51)</f>
        <v>90964.857142857145</v>
      </c>
      <c r="F51" s="523">
        <f t="shared" si="8"/>
        <v>724871.24042109819</v>
      </c>
      <c r="G51" s="524">
        <f t="shared" si="9"/>
        <v>177586.57973328157</v>
      </c>
      <c r="H51" s="491">
        <f t="shared" si="10"/>
        <v>177586.57973328157</v>
      </c>
      <c r="I51" s="511">
        <f t="shared" si="0"/>
        <v>0</v>
      </c>
      <c r="J51" s="511"/>
      <c r="K51" s="525"/>
      <c r="L51" s="514">
        <f t="shared" si="1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724871.24042109819</v>
      </c>
      <c r="E52" s="522">
        <f>IF(+I14&lt;F51,I14,D52)</f>
        <v>90964.857142857145</v>
      </c>
      <c r="F52" s="523">
        <f t="shared" si="8"/>
        <v>633906.38327824103</v>
      </c>
      <c r="G52" s="524">
        <f t="shared" si="9"/>
        <v>167358.11852375549</v>
      </c>
      <c r="H52" s="491">
        <f t="shared" si="10"/>
        <v>167358.11852375549</v>
      </c>
      <c r="I52" s="511">
        <f t="shared" si="0"/>
        <v>0</v>
      </c>
      <c r="J52" s="511"/>
      <c r="K52" s="525"/>
      <c r="L52" s="514">
        <f t="shared" si="1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633906.38327824103</v>
      </c>
      <c r="E53" s="522">
        <f>IF(+I14&lt;F52,I14,D53)</f>
        <v>90964.857142857145</v>
      </c>
      <c r="F53" s="523">
        <f t="shared" si="8"/>
        <v>542941.52613538387</v>
      </c>
      <c r="G53" s="524">
        <f t="shared" si="9"/>
        <v>157129.65731422941</v>
      </c>
      <c r="H53" s="491">
        <f t="shared" si="10"/>
        <v>157129.65731422941</v>
      </c>
      <c r="I53" s="511">
        <f t="shared" si="0"/>
        <v>0</v>
      </c>
      <c r="J53" s="511"/>
      <c r="K53" s="525"/>
      <c r="L53" s="514">
        <f t="shared" si="1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542941.52613538387</v>
      </c>
      <c r="E54" s="522">
        <f>IF(+I14&lt;F53,I14,D54)</f>
        <v>90964.857142857145</v>
      </c>
      <c r="F54" s="523">
        <f t="shared" si="8"/>
        <v>451976.66899252671</v>
      </c>
      <c r="G54" s="524">
        <f t="shared" si="9"/>
        <v>146901.1961047033</v>
      </c>
      <c r="H54" s="491">
        <f t="shared" si="10"/>
        <v>146901.1961047033</v>
      </c>
      <c r="I54" s="511">
        <f t="shared" si="0"/>
        <v>0</v>
      </c>
      <c r="J54" s="511"/>
      <c r="K54" s="525"/>
      <c r="L54" s="514">
        <f t="shared" si="1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451976.66899252671</v>
      </c>
      <c r="E55" s="522">
        <f>IF(+I14&lt;F54,I14,D55)</f>
        <v>90964.857142857145</v>
      </c>
      <c r="F55" s="523">
        <f t="shared" si="8"/>
        <v>361011.81184966955</v>
      </c>
      <c r="G55" s="524">
        <f t="shared" si="9"/>
        <v>136672.73489517721</v>
      </c>
      <c r="H55" s="491">
        <f t="shared" si="10"/>
        <v>136672.73489517721</v>
      </c>
      <c r="I55" s="511">
        <f t="shared" si="0"/>
        <v>0</v>
      </c>
      <c r="J55" s="511"/>
      <c r="K55" s="525"/>
      <c r="L55" s="514">
        <f t="shared" si="1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361011.81184966955</v>
      </c>
      <c r="E56" s="522">
        <f>IF(+I14&lt;F55,I14,D56)</f>
        <v>90964.857142857145</v>
      </c>
      <c r="F56" s="523">
        <f t="shared" si="8"/>
        <v>270046.95470681239</v>
      </c>
      <c r="G56" s="524">
        <f t="shared" si="9"/>
        <v>126444.27368565113</v>
      </c>
      <c r="H56" s="491">
        <f t="shared" si="10"/>
        <v>126444.27368565113</v>
      </c>
      <c r="I56" s="511">
        <f t="shared" si="0"/>
        <v>0</v>
      </c>
      <c r="J56" s="511"/>
      <c r="K56" s="525"/>
      <c r="L56" s="514">
        <f t="shared" si="1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270046.95470681239</v>
      </c>
      <c r="E57" s="522">
        <f>IF(+I14&lt;F56,I14,D57)</f>
        <v>90964.857142857145</v>
      </c>
      <c r="F57" s="523">
        <f t="shared" si="8"/>
        <v>179082.09756395523</v>
      </c>
      <c r="G57" s="524">
        <f t="shared" si="9"/>
        <v>116215.81247612504</v>
      </c>
      <c r="H57" s="491">
        <f t="shared" si="10"/>
        <v>116215.81247612504</v>
      </c>
      <c r="I57" s="511">
        <f t="shared" si="0"/>
        <v>0</v>
      </c>
      <c r="J57" s="511"/>
      <c r="K57" s="525"/>
      <c r="L57" s="514">
        <f t="shared" si="1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179082.09756395523</v>
      </c>
      <c r="E58" s="522">
        <f>IF(+I14&lt;F57,I14,D58)</f>
        <v>90964.857142857145</v>
      </c>
      <c r="F58" s="523">
        <f t="shared" si="8"/>
        <v>88117.240421098089</v>
      </c>
      <c r="G58" s="524">
        <f t="shared" si="9"/>
        <v>105987.35126659895</v>
      </c>
      <c r="H58" s="491">
        <f t="shared" si="10"/>
        <v>105987.35126659895</v>
      </c>
      <c r="I58" s="511">
        <f t="shared" si="0"/>
        <v>0</v>
      </c>
      <c r="J58" s="511"/>
      <c r="K58" s="525"/>
      <c r="L58" s="514">
        <f t="shared" si="1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88117.240421098089</v>
      </c>
      <c r="E59" s="522">
        <f>IF(+I14&lt;F58,I14,D59)</f>
        <v>88117.240421098089</v>
      </c>
      <c r="F59" s="523">
        <f t="shared" si="8"/>
        <v>0</v>
      </c>
      <c r="G59" s="524">
        <f t="shared" si="9"/>
        <v>93071.372180587467</v>
      </c>
      <c r="H59" s="491">
        <f t="shared" si="10"/>
        <v>93071.372180587467</v>
      </c>
      <c r="I59" s="511">
        <f t="shared" si="0"/>
        <v>0</v>
      </c>
      <c r="J59" s="511"/>
      <c r="K59" s="525"/>
      <c r="L59" s="514">
        <f t="shared" si="1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3820524.0000000005</v>
      </c>
      <c r="F73" s="375"/>
      <c r="G73" s="375">
        <f>SUM(G17:G72)</f>
        <v>13009977.100947892</v>
      </c>
      <c r="H73" s="375">
        <f>SUM(H17:H72)</f>
        <v>13009977.100947892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532025.67622840172</v>
      </c>
      <c r="N87" s="546">
        <f>IF(J92&lt;D11,0,VLOOKUP(J92,C17:O72,11))</f>
        <v>532025.67622840172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518912.24830265855</v>
      </c>
      <c r="N88" s="550">
        <f>IF(J92&lt;D11,0,VLOOKUP(J92,C99:P154,7))</f>
        <v>518912.24830265855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-13113.427925743163</v>
      </c>
      <c r="N89" s="555">
        <f>+N88-N87</f>
        <v>-13113.427925743163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3820524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86830.090909090912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2">+I99-H99</f>
        <v>0</v>
      </c>
      <c r="K99" s="514"/>
      <c r="L99" s="512">
        <f>+H99</f>
        <v>204124.50256642039</v>
      </c>
      <c r="M99" s="513">
        <f t="shared" ref="M99:M100" si="13">IF(L99&lt;&gt;0,+H99-L99,0)</f>
        <v>0</v>
      </c>
      <c r="N99" s="512">
        <f>+I99</f>
        <v>204124.50256642039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2"/>
        <v>0</v>
      </c>
      <c r="K100" s="514"/>
      <c r="L100" s="655">
        <f>+H100</f>
        <v>496207.33322313288</v>
      </c>
      <c r="M100" s="514">
        <f t="shared" si="13"/>
        <v>0</v>
      </c>
      <c r="N100" s="655">
        <f>+I100</f>
        <v>496207.33322313288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2021</v>
      </c>
      <c r="D101" s="629">
        <v>3723157.2857142859</v>
      </c>
      <c r="E101" s="630">
        <v>93023.560975609755</v>
      </c>
      <c r="F101" s="631">
        <v>3630133.7247386761</v>
      </c>
      <c r="G101" s="631">
        <v>3676645.5052264808</v>
      </c>
      <c r="H101" s="633">
        <v>510375.13114474603</v>
      </c>
      <c r="I101" s="634">
        <v>510375.13114474603</v>
      </c>
      <c r="J101" s="514">
        <f t="shared" si="12"/>
        <v>0</v>
      </c>
      <c r="K101" s="514"/>
      <c r="L101" s="655">
        <f>+H101</f>
        <v>510375.13114474603</v>
      </c>
      <c r="M101" s="514">
        <f t="shared" ref="M101" si="17">IF(L101&lt;&gt;0,+H101-L101,0)</f>
        <v>0</v>
      </c>
      <c r="N101" s="655">
        <f>+I101</f>
        <v>510375.13114474603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2022</v>
      </c>
      <c r="D102" s="629">
        <v>3630133.7247386761</v>
      </c>
      <c r="E102" s="630">
        <v>90808.71428571429</v>
      </c>
      <c r="F102" s="631">
        <v>3539325.010452962</v>
      </c>
      <c r="G102" s="631">
        <v>3584729.3675958188</v>
      </c>
      <c r="H102" s="633">
        <v>511863.29369430547</v>
      </c>
      <c r="I102" s="634">
        <v>511863.29369430547</v>
      </c>
      <c r="J102" s="514">
        <f t="shared" si="12"/>
        <v>0</v>
      </c>
      <c r="K102" s="514"/>
      <c r="L102" s="655">
        <f>+H102</f>
        <v>511863.29369430547</v>
      </c>
      <c r="M102" s="514">
        <f t="shared" ref="M102" si="18">IF(L102&lt;&gt;0,+H102-L102,0)</f>
        <v>0</v>
      </c>
      <c r="N102" s="655">
        <f>+I102</f>
        <v>511863.29369430547</v>
      </c>
      <c r="O102" s="514">
        <f t="shared" ref="O102" si="19">IF(N102&lt;&gt;0,+I102-N102,0)</f>
        <v>0</v>
      </c>
      <c r="P102" s="514">
        <f t="shared" ref="P102" si="20">+O102-M102</f>
        <v>0</v>
      </c>
    </row>
    <row r="103" spans="1:16" ht="12.5">
      <c r="B103" s="195" t="str">
        <f t="shared" si="16"/>
        <v>IU</v>
      </c>
      <c r="C103" s="507">
        <f>IF(D93="","-",+C102+1)</f>
        <v>2023</v>
      </c>
      <c r="D103" s="374">
        <f>IF(F102+SUM(E$99:E102)=D$92,F102,D$92-SUM(E$99:E102))</f>
        <v>3545883.0104529615</v>
      </c>
      <c r="E103" s="522">
        <f>IF(+J96&lt;F102,J96,D103)</f>
        <v>86830.090909090912</v>
      </c>
      <c r="F103" s="523">
        <f t="shared" ref="F103:F154" si="21">+D103-E103</f>
        <v>3459052.9195438707</v>
      </c>
      <c r="G103" s="523">
        <f t="shared" ref="G103:G154" si="22">+(F103+D103)/2</f>
        <v>3502467.9649984161</v>
      </c>
      <c r="H103" s="526">
        <f t="shared" ref="H103:H154" si="23">+J$94*G103+E103</f>
        <v>518912.24830265855</v>
      </c>
      <c r="I103" s="577">
        <f t="shared" ref="I103:I154" si="24">+J$95*G103+E103</f>
        <v>518912.24830265855</v>
      </c>
      <c r="J103" s="514">
        <f t="shared" si="12"/>
        <v>0</v>
      </c>
      <c r="K103" s="514"/>
      <c r="L103" s="525"/>
      <c r="M103" s="514">
        <f t="shared" ref="M103:M130" si="25">IF(L103&lt;&gt;0,+H103-L103,0)</f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2024</v>
      </c>
      <c r="D104" s="374">
        <f>IF(F103+SUM(E$99:E103)=D$92,F103,D$92-SUM(E$99:E103))</f>
        <v>3459052.9195438707</v>
      </c>
      <c r="E104" s="522">
        <f>IF(+J96&lt;F103,J96,D104)</f>
        <v>86830.090909090912</v>
      </c>
      <c r="F104" s="523">
        <f t="shared" si="21"/>
        <v>3372222.8286347799</v>
      </c>
      <c r="G104" s="523">
        <f t="shared" si="22"/>
        <v>3415637.8740893253</v>
      </c>
      <c r="H104" s="526">
        <f t="shared" si="23"/>
        <v>508200.44925649755</v>
      </c>
      <c r="I104" s="577">
        <f t="shared" si="24"/>
        <v>508200.44925649755</v>
      </c>
      <c r="J104" s="514">
        <f t="shared" si="12"/>
        <v>0</v>
      </c>
      <c r="K104" s="514"/>
      <c r="L104" s="525"/>
      <c r="M104" s="514">
        <f t="shared" si="25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2025</v>
      </c>
      <c r="D105" s="374">
        <f>IF(F104+SUM(E$99:E104)=D$92,F104,D$92-SUM(E$99:E104))</f>
        <v>3372222.8286347799</v>
      </c>
      <c r="E105" s="522">
        <f>IF(+J96&lt;F104,J96,D105)</f>
        <v>86830.090909090912</v>
      </c>
      <c r="F105" s="523">
        <f t="shared" si="21"/>
        <v>3285392.7377256891</v>
      </c>
      <c r="G105" s="523">
        <f t="shared" si="22"/>
        <v>3328807.7831802345</v>
      </c>
      <c r="H105" s="526">
        <f t="shared" si="23"/>
        <v>497488.65021033655</v>
      </c>
      <c r="I105" s="577">
        <f t="shared" si="24"/>
        <v>497488.65021033655</v>
      </c>
      <c r="J105" s="514">
        <f t="shared" si="12"/>
        <v>0</v>
      </c>
      <c r="K105" s="514"/>
      <c r="L105" s="525"/>
      <c r="M105" s="514">
        <f t="shared" si="25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2026</v>
      </c>
      <c r="D106" s="374">
        <f>IF(F105+SUM(E$99:E105)=D$92,F105,D$92-SUM(E$99:E105))</f>
        <v>3285392.7377256891</v>
      </c>
      <c r="E106" s="522">
        <f>IF(+J96&lt;F105,J96,D106)</f>
        <v>86830.090909090912</v>
      </c>
      <c r="F106" s="523">
        <f t="shared" si="21"/>
        <v>3198562.6468165983</v>
      </c>
      <c r="G106" s="523">
        <f t="shared" si="22"/>
        <v>3241977.6922711437</v>
      </c>
      <c r="H106" s="526">
        <f t="shared" si="23"/>
        <v>486776.85116417543</v>
      </c>
      <c r="I106" s="577">
        <f t="shared" si="24"/>
        <v>486776.85116417543</v>
      </c>
      <c r="J106" s="514">
        <f t="shared" si="12"/>
        <v>0</v>
      </c>
      <c r="K106" s="514"/>
      <c r="L106" s="525"/>
      <c r="M106" s="514">
        <f t="shared" si="25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2027</v>
      </c>
      <c r="D107" s="374">
        <f>IF(F106+SUM(E$99:E106)=D$92,F106,D$92-SUM(E$99:E106))</f>
        <v>3198562.6468165983</v>
      </c>
      <c r="E107" s="522">
        <f>IF(+J96&lt;F106,J96,D107)</f>
        <v>86830.090909090912</v>
      </c>
      <c r="F107" s="523">
        <f t="shared" si="21"/>
        <v>3111732.5559075074</v>
      </c>
      <c r="G107" s="523">
        <f t="shared" si="22"/>
        <v>3155147.6013620528</v>
      </c>
      <c r="H107" s="526">
        <f t="shared" si="23"/>
        <v>476065.05211801443</v>
      </c>
      <c r="I107" s="577">
        <f t="shared" si="24"/>
        <v>476065.05211801443</v>
      </c>
      <c r="J107" s="514">
        <f t="shared" si="12"/>
        <v>0</v>
      </c>
      <c r="K107" s="514"/>
      <c r="L107" s="525"/>
      <c r="M107" s="514">
        <f t="shared" si="25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2028</v>
      </c>
      <c r="D108" s="374">
        <f>IF(F107+SUM(E$99:E107)=D$92,F107,D$92-SUM(E$99:E107))</f>
        <v>3111732.5559075074</v>
      </c>
      <c r="E108" s="522">
        <f>IF(+J96&lt;F107,J96,D108)</f>
        <v>86830.090909090912</v>
      </c>
      <c r="F108" s="523">
        <f t="shared" si="21"/>
        <v>3024902.4649984166</v>
      </c>
      <c r="G108" s="523">
        <f t="shared" si="22"/>
        <v>3068317.510452962</v>
      </c>
      <c r="H108" s="526">
        <f t="shared" si="23"/>
        <v>465353.25307185343</v>
      </c>
      <c r="I108" s="577">
        <f t="shared" si="24"/>
        <v>465353.25307185343</v>
      </c>
      <c r="J108" s="514">
        <f t="shared" si="12"/>
        <v>0</v>
      </c>
      <c r="K108" s="514"/>
      <c r="L108" s="525"/>
      <c r="M108" s="514">
        <f t="shared" si="25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2029</v>
      </c>
      <c r="D109" s="374">
        <f>IF(F108+SUM(E$99:E108)=D$92,F108,D$92-SUM(E$99:E108))</f>
        <v>3024902.4649984166</v>
      </c>
      <c r="E109" s="522">
        <f>IF(+J96&lt;F108,J96,D109)</f>
        <v>86830.090909090912</v>
      </c>
      <c r="F109" s="523">
        <f t="shared" si="21"/>
        <v>2938072.3740893258</v>
      </c>
      <c r="G109" s="523">
        <f t="shared" si="22"/>
        <v>2981487.4195438712</v>
      </c>
      <c r="H109" s="526">
        <f t="shared" si="23"/>
        <v>454641.45402569242</v>
      </c>
      <c r="I109" s="577">
        <f t="shared" si="24"/>
        <v>454641.45402569242</v>
      </c>
      <c r="J109" s="514">
        <f t="shared" si="12"/>
        <v>0</v>
      </c>
      <c r="K109" s="514"/>
      <c r="L109" s="525"/>
      <c r="M109" s="514">
        <f t="shared" si="25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2030</v>
      </c>
      <c r="D110" s="374">
        <f>IF(F109+SUM(E$99:E109)=D$92,F109,D$92-SUM(E$99:E109))</f>
        <v>2938072.3740893258</v>
      </c>
      <c r="E110" s="522">
        <f>IF(+J96&lt;F109,J96,D110)</f>
        <v>86830.090909090912</v>
      </c>
      <c r="F110" s="523">
        <f t="shared" si="21"/>
        <v>2851242.283180235</v>
      </c>
      <c r="G110" s="523">
        <f t="shared" si="22"/>
        <v>2894657.3286347804</v>
      </c>
      <c r="H110" s="526">
        <f t="shared" si="23"/>
        <v>443929.65497953142</v>
      </c>
      <c r="I110" s="577">
        <f t="shared" si="24"/>
        <v>443929.65497953142</v>
      </c>
      <c r="J110" s="514">
        <f t="shared" si="12"/>
        <v>0</v>
      </c>
      <c r="K110" s="514"/>
      <c r="L110" s="525"/>
      <c r="M110" s="514">
        <f t="shared" si="25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2031</v>
      </c>
      <c r="D111" s="374">
        <f>IF(F110+SUM(E$99:E110)=D$92,F110,D$92-SUM(E$99:E110))</f>
        <v>2851242.283180235</v>
      </c>
      <c r="E111" s="522">
        <f>IF(+J96&lt;F110,J96,D111)</f>
        <v>86830.090909090912</v>
      </c>
      <c r="F111" s="523">
        <f t="shared" si="21"/>
        <v>2764412.1922711441</v>
      </c>
      <c r="G111" s="523">
        <f t="shared" si="22"/>
        <v>2807827.2377256895</v>
      </c>
      <c r="H111" s="526">
        <f t="shared" si="23"/>
        <v>433217.85593337042</v>
      </c>
      <c r="I111" s="577">
        <f t="shared" si="24"/>
        <v>433217.85593337042</v>
      </c>
      <c r="J111" s="514">
        <f t="shared" si="12"/>
        <v>0</v>
      </c>
      <c r="K111" s="514"/>
      <c r="L111" s="525"/>
      <c r="M111" s="514">
        <f t="shared" si="25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2032</v>
      </c>
      <c r="D112" s="374">
        <f>IF(F111+SUM(E$99:E111)=D$92,F111,D$92-SUM(E$99:E111))</f>
        <v>2764412.1922711441</v>
      </c>
      <c r="E112" s="522">
        <f>IF(+J96&lt;F111,J96,D112)</f>
        <v>86830.090909090912</v>
      </c>
      <c r="F112" s="523">
        <f t="shared" si="21"/>
        <v>2677582.1013620533</v>
      </c>
      <c r="G112" s="523">
        <f t="shared" si="22"/>
        <v>2720997.1468165987</v>
      </c>
      <c r="H112" s="526">
        <f t="shared" si="23"/>
        <v>422506.0568872093</v>
      </c>
      <c r="I112" s="577">
        <f t="shared" si="24"/>
        <v>422506.0568872093</v>
      </c>
      <c r="J112" s="514">
        <f t="shared" si="12"/>
        <v>0</v>
      </c>
      <c r="K112" s="514"/>
      <c r="L112" s="525"/>
      <c r="M112" s="514">
        <f t="shared" si="25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2033</v>
      </c>
      <c r="D113" s="374">
        <f>IF(F112+SUM(E$99:E112)=D$92,F112,D$92-SUM(E$99:E112))</f>
        <v>2677582.1013620533</v>
      </c>
      <c r="E113" s="522">
        <f>IF(+J96&lt;F112,J96,D113)</f>
        <v>86830.090909090912</v>
      </c>
      <c r="F113" s="523">
        <f t="shared" si="21"/>
        <v>2590752.0104529625</v>
      </c>
      <c r="G113" s="523">
        <f t="shared" si="22"/>
        <v>2634167.0559075079</v>
      </c>
      <c r="H113" s="526">
        <f t="shared" si="23"/>
        <v>411794.2578410483</v>
      </c>
      <c r="I113" s="577">
        <f t="shared" si="24"/>
        <v>411794.2578410483</v>
      </c>
      <c r="J113" s="514">
        <f t="shared" si="12"/>
        <v>0</v>
      </c>
      <c r="K113" s="514"/>
      <c r="L113" s="525"/>
      <c r="M113" s="514">
        <f t="shared" si="25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2034</v>
      </c>
      <c r="D114" s="374">
        <f>IF(F113+SUM(E$99:E113)=D$92,F113,D$92-SUM(E$99:E113))</f>
        <v>2590752.0104529625</v>
      </c>
      <c r="E114" s="522">
        <f>IF(+J96&lt;F113,J96,D114)</f>
        <v>86830.090909090912</v>
      </c>
      <c r="F114" s="523">
        <f t="shared" si="21"/>
        <v>2503921.9195438717</v>
      </c>
      <c r="G114" s="523">
        <f t="shared" si="22"/>
        <v>2547336.9649984171</v>
      </c>
      <c r="H114" s="526">
        <f t="shared" si="23"/>
        <v>401082.45879488729</v>
      </c>
      <c r="I114" s="577">
        <f t="shared" si="24"/>
        <v>401082.45879488729</v>
      </c>
      <c r="J114" s="514">
        <f t="shared" si="12"/>
        <v>0</v>
      </c>
      <c r="K114" s="514"/>
      <c r="L114" s="525"/>
      <c r="M114" s="514">
        <f t="shared" si="25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2035</v>
      </c>
      <c r="D115" s="374">
        <f>IF(F114+SUM(E$99:E114)=D$92,F114,D$92-SUM(E$99:E114))</f>
        <v>2503921.9195438717</v>
      </c>
      <c r="E115" s="522">
        <f>IF(+J96&lt;F114,J96,D115)</f>
        <v>86830.090909090912</v>
      </c>
      <c r="F115" s="523">
        <f t="shared" si="21"/>
        <v>2417091.8286347808</v>
      </c>
      <c r="G115" s="523">
        <f t="shared" si="22"/>
        <v>2460506.8740893262</v>
      </c>
      <c r="H115" s="526">
        <f t="shared" si="23"/>
        <v>390370.65974872629</v>
      </c>
      <c r="I115" s="577">
        <f t="shared" si="24"/>
        <v>390370.65974872629</v>
      </c>
      <c r="J115" s="514">
        <f t="shared" si="12"/>
        <v>0</v>
      </c>
      <c r="K115" s="514"/>
      <c r="L115" s="525"/>
      <c r="M115" s="514">
        <f t="shared" si="25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2036</v>
      </c>
      <c r="D116" s="374">
        <f>IF(F115+SUM(E$99:E115)=D$92,F115,D$92-SUM(E$99:E115))</f>
        <v>2417091.8286347808</v>
      </c>
      <c r="E116" s="522">
        <f>IF(+J96&lt;F115,J96,D116)</f>
        <v>86830.090909090912</v>
      </c>
      <c r="F116" s="523">
        <f t="shared" si="21"/>
        <v>2330261.73772569</v>
      </c>
      <c r="G116" s="523">
        <f t="shared" si="22"/>
        <v>2373676.7831802354</v>
      </c>
      <c r="H116" s="526">
        <f t="shared" si="23"/>
        <v>379658.86070256529</v>
      </c>
      <c r="I116" s="577">
        <f t="shared" si="24"/>
        <v>379658.86070256529</v>
      </c>
      <c r="J116" s="514">
        <f t="shared" si="12"/>
        <v>0</v>
      </c>
      <c r="K116" s="514"/>
      <c r="L116" s="525"/>
      <c r="M116" s="514">
        <f t="shared" si="25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2037</v>
      </c>
      <c r="D117" s="374">
        <f>IF(F116+SUM(E$99:E116)=D$92,F116,D$92-SUM(E$99:E116))</f>
        <v>2330261.73772569</v>
      </c>
      <c r="E117" s="522">
        <f>IF(+J96&lt;F116,J96,D117)</f>
        <v>86830.090909090912</v>
      </c>
      <c r="F117" s="523">
        <f t="shared" si="21"/>
        <v>2243431.6468165992</v>
      </c>
      <c r="G117" s="523">
        <f t="shared" si="22"/>
        <v>2286846.6922711446</v>
      </c>
      <c r="H117" s="526">
        <f t="shared" si="23"/>
        <v>368947.06165640429</v>
      </c>
      <c r="I117" s="577">
        <f t="shared" si="24"/>
        <v>368947.06165640429</v>
      </c>
      <c r="J117" s="514">
        <f t="shared" si="12"/>
        <v>0</v>
      </c>
      <c r="K117" s="514"/>
      <c r="L117" s="525"/>
      <c r="M117" s="514">
        <f t="shared" si="25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2038</v>
      </c>
      <c r="D118" s="374">
        <f>IF(F117+SUM(E$99:E117)=D$92,F117,D$92-SUM(E$99:E117))</f>
        <v>2243431.6468165992</v>
      </c>
      <c r="E118" s="522">
        <f>IF(+J96&lt;F117,J96,D118)</f>
        <v>86830.090909090912</v>
      </c>
      <c r="F118" s="523">
        <f t="shared" si="21"/>
        <v>2156601.5559075084</v>
      </c>
      <c r="G118" s="523">
        <f t="shared" si="22"/>
        <v>2200016.6013620538</v>
      </c>
      <c r="H118" s="526">
        <f t="shared" si="23"/>
        <v>358235.26261024317</v>
      </c>
      <c r="I118" s="577">
        <f t="shared" si="24"/>
        <v>358235.26261024317</v>
      </c>
      <c r="J118" s="514">
        <f t="shared" si="12"/>
        <v>0</v>
      </c>
      <c r="K118" s="514"/>
      <c r="L118" s="525"/>
      <c r="M118" s="514">
        <f t="shared" si="25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2039</v>
      </c>
      <c r="D119" s="374">
        <f>IF(F118+SUM(E$99:E118)=D$92,F118,D$92-SUM(E$99:E118))</f>
        <v>2156601.5559075084</v>
      </c>
      <c r="E119" s="522">
        <f>IF(+J96&lt;F118,J96,D119)</f>
        <v>86830.090909090912</v>
      </c>
      <c r="F119" s="523">
        <f t="shared" si="21"/>
        <v>2069771.4649984175</v>
      </c>
      <c r="G119" s="523">
        <f t="shared" si="22"/>
        <v>2113186.5104529629</v>
      </c>
      <c r="H119" s="526">
        <f t="shared" si="23"/>
        <v>347523.46356408217</v>
      </c>
      <c r="I119" s="577">
        <f t="shared" si="24"/>
        <v>347523.46356408217</v>
      </c>
      <c r="J119" s="514">
        <f t="shared" si="12"/>
        <v>0</v>
      </c>
      <c r="K119" s="514"/>
      <c r="L119" s="525"/>
      <c r="M119" s="514">
        <f t="shared" si="25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2040</v>
      </c>
      <c r="D120" s="374">
        <f>IF(F119+SUM(E$99:E119)=D$92,F119,D$92-SUM(E$99:E119))</f>
        <v>2069771.4649984175</v>
      </c>
      <c r="E120" s="522">
        <f>IF(+J96&lt;F119,J96,D120)</f>
        <v>86830.090909090912</v>
      </c>
      <c r="F120" s="523">
        <f t="shared" si="21"/>
        <v>1982941.3740893267</v>
      </c>
      <c r="G120" s="523">
        <f t="shared" si="22"/>
        <v>2026356.4195438721</v>
      </c>
      <c r="H120" s="526">
        <f t="shared" si="23"/>
        <v>336811.66451792116</v>
      </c>
      <c r="I120" s="577">
        <f t="shared" si="24"/>
        <v>336811.66451792116</v>
      </c>
      <c r="J120" s="514">
        <f t="shared" si="12"/>
        <v>0</v>
      </c>
      <c r="K120" s="514"/>
      <c r="L120" s="525"/>
      <c r="M120" s="514">
        <f t="shared" si="25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2041</v>
      </c>
      <c r="D121" s="374">
        <f>IF(F120+SUM(E$99:E120)=D$92,F120,D$92-SUM(E$99:E120))</f>
        <v>1982941.3740893267</v>
      </c>
      <c r="E121" s="522">
        <f>IF(+J96&lt;F120,J96,D121)</f>
        <v>86830.090909090912</v>
      </c>
      <c r="F121" s="523">
        <f t="shared" si="21"/>
        <v>1896111.2831802359</v>
      </c>
      <c r="G121" s="523">
        <f t="shared" si="22"/>
        <v>1939526.3286347813</v>
      </c>
      <c r="H121" s="526">
        <f t="shared" si="23"/>
        <v>326099.86547176016</v>
      </c>
      <c r="I121" s="577">
        <f t="shared" si="24"/>
        <v>326099.86547176016</v>
      </c>
      <c r="J121" s="514">
        <f t="shared" si="12"/>
        <v>0</v>
      </c>
      <c r="K121" s="514"/>
      <c r="L121" s="525"/>
      <c r="M121" s="514">
        <f t="shared" si="25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2042</v>
      </c>
      <c r="D122" s="374">
        <f>IF(F121+SUM(E$99:E121)=D$92,F121,D$92-SUM(E$99:E121))</f>
        <v>1896111.2831802359</v>
      </c>
      <c r="E122" s="522">
        <f>IF(+J96&lt;F121,J96,D122)</f>
        <v>86830.090909090912</v>
      </c>
      <c r="F122" s="523">
        <f t="shared" si="21"/>
        <v>1809281.1922711451</v>
      </c>
      <c r="G122" s="523">
        <f t="shared" si="22"/>
        <v>1852696.2377256905</v>
      </c>
      <c r="H122" s="526">
        <f t="shared" si="23"/>
        <v>315388.06642559916</v>
      </c>
      <c r="I122" s="577">
        <f t="shared" si="24"/>
        <v>315388.06642559916</v>
      </c>
      <c r="J122" s="514">
        <f t="shared" si="12"/>
        <v>0</v>
      </c>
      <c r="K122" s="514"/>
      <c r="L122" s="525"/>
      <c r="M122" s="514">
        <f t="shared" si="25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2043</v>
      </c>
      <c r="D123" s="374">
        <f>IF(F122+SUM(E$99:E122)=D$92,F122,D$92-SUM(E$99:E122))</f>
        <v>1809281.1922711451</v>
      </c>
      <c r="E123" s="522">
        <f>IF(+J96&lt;F122,J96,D123)</f>
        <v>86830.090909090912</v>
      </c>
      <c r="F123" s="523">
        <f t="shared" si="21"/>
        <v>1722451.1013620542</v>
      </c>
      <c r="G123" s="523">
        <f t="shared" si="22"/>
        <v>1765866.1468165996</v>
      </c>
      <c r="H123" s="526">
        <f t="shared" si="23"/>
        <v>304676.26737943816</v>
      </c>
      <c r="I123" s="577">
        <f t="shared" si="24"/>
        <v>304676.26737943816</v>
      </c>
      <c r="J123" s="514">
        <f t="shared" si="12"/>
        <v>0</v>
      </c>
      <c r="K123" s="514"/>
      <c r="L123" s="525"/>
      <c r="M123" s="514">
        <f t="shared" si="25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2044</v>
      </c>
      <c r="D124" s="374">
        <f>IF(F123+SUM(E$99:E123)=D$92,F123,D$92-SUM(E$99:E123))</f>
        <v>1722451.1013620542</v>
      </c>
      <c r="E124" s="522">
        <f>IF(+J96&lt;F123,J96,D124)</f>
        <v>86830.090909090912</v>
      </c>
      <c r="F124" s="523">
        <f t="shared" si="21"/>
        <v>1635621.0104529634</v>
      </c>
      <c r="G124" s="523">
        <f t="shared" si="22"/>
        <v>1679036.0559075088</v>
      </c>
      <c r="H124" s="526">
        <f t="shared" si="23"/>
        <v>293964.46833327709</v>
      </c>
      <c r="I124" s="577">
        <f t="shared" si="24"/>
        <v>293964.46833327709</v>
      </c>
      <c r="J124" s="514">
        <f t="shared" si="12"/>
        <v>0</v>
      </c>
      <c r="K124" s="514"/>
      <c r="L124" s="525"/>
      <c r="M124" s="514">
        <f t="shared" si="25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2045</v>
      </c>
      <c r="D125" s="374">
        <f>IF(F124+SUM(E$99:E124)=D$92,F124,D$92-SUM(E$99:E124))</f>
        <v>1635621.0104529634</v>
      </c>
      <c r="E125" s="522">
        <f>IF(+J96&lt;F124,J96,D125)</f>
        <v>86830.090909090912</v>
      </c>
      <c r="F125" s="523">
        <f t="shared" si="21"/>
        <v>1548790.9195438726</v>
      </c>
      <c r="G125" s="523">
        <f t="shared" si="22"/>
        <v>1592205.964998418</v>
      </c>
      <c r="H125" s="526">
        <f t="shared" si="23"/>
        <v>283252.66928711603</v>
      </c>
      <c r="I125" s="577">
        <f t="shared" si="24"/>
        <v>283252.66928711603</v>
      </c>
      <c r="J125" s="514">
        <f t="shared" si="12"/>
        <v>0</v>
      </c>
      <c r="K125" s="514"/>
      <c r="L125" s="525"/>
      <c r="M125" s="514">
        <f t="shared" si="25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2046</v>
      </c>
      <c r="D126" s="374">
        <f>IF(F125+SUM(E$99:E125)=D$92,F125,D$92-SUM(E$99:E125))</f>
        <v>1548790.9195438726</v>
      </c>
      <c r="E126" s="522">
        <f>IF(+J96&lt;F125,J96,D126)</f>
        <v>86830.090909090912</v>
      </c>
      <c r="F126" s="523">
        <f t="shared" si="21"/>
        <v>1461960.8286347818</v>
      </c>
      <c r="G126" s="523">
        <f t="shared" si="22"/>
        <v>1505375.8740893272</v>
      </c>
      <c r="H126" s="526">
        <f t="shared" si="23"/>
        <v>272540.87024095503</v>
      </c>
      <c r="I126" s="577">
        <f t="shared" si="24"/>
        <v>272540.87024095503</v>
      </c>
      <c r="J126" s="514">
        <f t="shared" si="12"/>
        <v>0</v>
      </c>
      <c r="K126" s="514"/>
      <c r="L126" s="525"/>
      <c r="M126" s="514">
        <f t="shared" si="25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2047</v>
      </c>
      <c r="D127" s="374">
        <f>IF(F126+SUM(E$99:E126)=D$92,F126,D$92-SUM(E$99:E126))</f>
        <v>1461960.8286347818</v>
      </c>
      <c r="E127" s="522">
        <f>IF(+J96&lt;F126,J96,D127)</f>
        <v>86830.090909090912</v>
      </c>
      <c r="F127" s="523">
        <f t="shared" si="21"/>
        <v>1375130.7377256909</v>
      </c>
      <c r="G127" s="523">
        <f t="shared" si="22"/>
        <v>1418545.7831802364</v>
      </c>
      <c r="H127" s="526">
        <f t="shared" si="23"/>
        <v>261829.07119479403</v>
      </c>
      <c r="I127" s="577">
        <f t="shared" si="24"/>
        <v>261829.07119479403</v>
      </c>
      <c r="J127" s="514">
        <f t="shared" si="12"/>
        <v>0</v>
      </c>
      <c r="K127" s="514"/>
      <c r="L127" s="525"/>
      <c r="M127" s="514">
        <f t="shared" si="25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2048</v>
      </c>
      <c r="D128" s="374">
        <f>IF(F127+SUM(E$99:E127)=D$92,F127,D$92-SUM(E$99:E127))</f>
        <v>1375130.7377256909</v>
      </c>
      <c r="E128" s="522">
        <f>IF(+J96&lt;F127,J96,D128)</f>
        <v>86830.090909090912</v>
      </c>
      <c r="F128" s="523">
        <f t="shared" si="21"/>
        <v>1288300.6468166001</v>
      </c>
      <c r="G128" s="523">
        <f t="shared" si="22"/>
        <v>1331715.6922711455</v>
      </c>
      <c r="H128" s="526">
        <f t="shared" si="23"/>
        <v>251117.272148633</v>
      </c>
      <c r="I128" s="577">
        <f t="shared" si="24"/>
        <v>251117.272148633</v>
      </c>
      <c r="J128" s="514">
        <f t="shared" si="12"/>
        <v>0</v>
      </c>
      <c r="K128" s="514"/>
      <c r="L128" s="525"/>
      <c r="M128" s="514">
        <f t="shared" si="25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2049</v>
      </c>
      <c r="D129" s="374">
        <f>IF(F128+SUM(E$99:E128)=D$92,F128,D$92-SUM(E$99:E128))</f>
        <v>1288300.6468166001</v>
      </c>
      <c r="E129" s="522">
        <f>IF(+J96&lt;F128,J96,D129)</f>
        <v>86830.090909090912</v>
      </c>
      <c r="F129" s="523">
        <f t="shared" si="21"/>
        <v>1201470.5559075093</v>
      </c>
      <c r="G129" s="523">
        <f t="shared" si="22"/>
        <v>1244885.6013620547</v>
      </c>
      <c r="H129" s="526">
        <f t="shared" si="23"/>
        <v>240405.47310247199</v>
      </c>
      <c r="I129" s="577">
        <f t="shared" si="24"/>
        <v>240405.47310247199</v>
      </c>
      <c r="J129" s="514">
        <f t="shared" si="12"/>
        <v>0</v>
      </c>
      <c r="K129" s="514"/>
      <c r="L129" s="525"/>
      <c r="M129" s="514">
        <f t="shared" si="25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2050</v>
      </c>
      <c r="D130" s="374">
        <f>IF(F129+SUM(E$99:E129)=D$92,F129,D$92-SUM(E$99:E129))</f>
        <v>1201470.5559075093</v>
      </c>
      <c r="E130" s="522">
        <f>IF(+J96&lt;F129,J96,D130)</f>
        <v>86830.090909090912</v>
      </c>
      <c r="F130" s="523">
        <f t="shared" si="21"/>
        <v>1114640.4649984185</v>
      </c>
      <c r="G130" s="523">
        <f t="shared" si="22"/>
        <v>1158055.5104529639</v>
      </c>
      <c r="H130" s="526">
        <f t="shared" si="23"/>
        <v>229693.67405631096</v>
      </c>
      <c r="I130" s="577">
        <f t="shared" si="24"/>
        <v>229693.67405631096</v>
      </c>
      <c r="J130" s="514">
        <f t="shared" si="12"/>
        <v>0</v>
      </c>
      <c r="K130" s="514"/>
      <c r="L130" s="525"/>
      <c r="M130" s="514">
        <f t="shared" si="25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2051</v>
      </c>
      <c r="D131" s="374">
        <f>IF(F130+SUM(E$99:E130)=D$92,F130,D$92-SUM(E$99:E130))</f>
        <v>1114640.4649984185</v>
      </c>
      <c r="E131" s="522">
        <f>IF(+J96&lt;F130,J96,D131)</f>
        <v>86830.090909090912</v>
      </c>
      <c r="F131" s="523">
        <f t="shared" si="21"/>
        <v>1027810.3740893275</v>
      </c>
      <c r="G131" s="523">
        <f t="shared" si="22"/>
        <v>1071225.4195438731</v>
      </c>
      <c r="H131" s="526">
        <f t="shared" si="23"/>
        <v>218981.87501014993</v>
      </c>
      <c r="I131" s="577">
        <f t="shared" si="24"/>
        <v>218981.87501014993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6"/>
        <v/>
      </c>
      <c r="C132" s="507">
        <f>IF(D93="","-",+C131+1)</f>
        <v>2052</v>
      </c>
      <c r="D132" s="374">
        <f>IF(F131+SUM(E$99:E131)=D$92,F131,D$92-SUM(E$99:E131))</f>
        <v>1027810.3740893275</v>
      </c>
      <c r="E132" s="522">
        <f>IF(+J96&lt;F131,J96,D132)</f>
        <v>86830.090909090912</v>
      </c>
      <c r="F132" s="523">
        <f t="shared" si="21"/>
        <v>940980.28318023658</v>
      </c>
      <c r="G132" s="523">
        <f t="shared" si="22"/>
        <v>984395.328634782</v>
      </c>
      <c r="H132" s="526">
        <f t="shared" si="23"/>
        <v>208270.0759639889</v>
      </c>
      <c r="I132" s="577">
        <f t="shared" si="24"/>
        <v>208270.0759639889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6"/>
        <v/>
      </c>
      <c r="C133" s="507">
        <f>IF(D93="","-",+C132+1)</f>
        <v>2053</v>
      </c>
      <c r="D133" s="374">
        <f>IF(F132+SUM(E$99:E132)=D$92,F132,D$92-SUM(E$99:E132))</f>
        <v>940980.28318023658</v>
      </c>
      <c r="E133" s="522">
        <f>IF(+J96&lt;F132,J96,D133)</f>
        <v>86830.090909090912</v>
      </c>
      <c r="F133" s="523">
        <f t="shared" si="21"/>
        <v>854150.19227114564</v>
      </c>
      <c r="G133" s="523">
        <f t="shared" si="22"/>
        <v>897565.23772569117</v>
      </c>
      <c r="H133" s="526">
        <f t="shared" si="23"/>
        <v>197558.27691782787</v>
      </c>
      <c r="I133" s="577">
        <f t="shared" si="24"/>
        <v>197558.27691782787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6"/>
        <v/>
      </c>
      <c r="C134" s="507">
        <f>IF(D93="","-",+C133+1)</f>
        <v>2054</v>
      </c>
      <c r="D134" s="374">
        <f>IF(F133+SUM(E$99:E133)=D$92,F133,D$92-SUM(E$99:E133))</f>
        <v>854150.19227114564</v>
      </c>
      <c r="E134" s="522">
        <f>IF(+J96&lt;F133,J96,D134)</f>
        <v>86830.090909090912</v>
      </c>
      <c r="F134" s="523">
        <f t="shared" si="21"/>
        <v>767320.1013620547</v>
      </c>
      <c r="G134" s="523">
        <f t="shared" si="22"/>
        <v>810735.14681660011</v>
      </c>
      <c r="H134" s="526">
        <f t="shared" si="23"/>
        <v>186846.47787166684</v>
      </c>
      <c r="I134" s="577">
        <f t="shared" si="24"/>
        <v>186846.47787166684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6"/>
        <v/>
      </c>
      <c r="C135" s="507">
        <f>IF(D93="","-",+C134+1)</f>
        <v>2055</v>
      </c>
      <c r="D135" s="374">
        <f>IF(F134+SUM(E$99:E134)=D$92,F134,D$92-SUM(E$99:E134))</f>
        <v>767320.1013620547</v>
      </c>
      <c r="E135" s="522">
        <f>IF(+J96&lt;F134,J96,D135)</f>
        <v>86830.090909090912</v>
      </c>
      <c r="F135" s="523">
        <f t="shared" si="21"/>
        <v>680490.01045296376</v>
      </c>
      <c r="G135" s="523">
        <f t="shared" si="22"/>
        <v>723905.05590750929</v>
      </c>
      <c r="H135" s="526">
        <f t="shared" si="23"/>
        <v>176134.67882550581</v>
      </c>
      <c r="I135" s="577">
        <f t="shared" si="24"/>
        <v>176134.67882550581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6"/>
        <v/>
      </c>
      <c r="C136" s="507">
        <f>IF(D93="","-",+C135+1)</f>
        <v>2056</v>
      </c>
      <c r="D136" s="374">
        <f>IF(F135+SUM(E$99:E135)=D$92,F135,D$92-SUM(E$99:E135))</f>
        <v>680490.01045296376</v>
      </c>
      <c r="E136" s="522">
        <f>IF(+J96&lt;F135,J96,D136)</f>
        <v>86830.090909090912</v>
      </c>
      <c r="F136" s="523">
        <f t="shared" si="21"/>
        <v>593659.91954387282</v>
      </c>
      <c r="G136" s="523">
        <f t="shared" si="22"/>
        <v>637074.96499841823</v>
      </c>
      <c r="H136" s="526">
        <f t="shared" si="23"/>
        <v>165422.87977934477</v>
      </c>
      <c r="I136" s="577">
        <f t="shared" si="24"/>
        <v>165422.87977934477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6"/>
        <v/>
      </c>
      <c r="C137" s="507">
        <f>IF(D93="","-",+C136+1)</f>
        <v>2057</v>
      </c>
      <c r="D137" s="374">
        <f>IF(F136+SUM(E$99:E136)=D$92,F136,D$92-SUM(E$99:E136))</f>
        <v>593659.91954387282</v>
      </c>
      <c r="E137" s="522">
        <f>IF(+J96&lt;F136,J96,D137)</f>
        <v>86830.090909090912</v>
      </c>
      <c r="F137" s="523">
        <f t="shared" si="21"/>
        <v>506829.82863478188</v>
      </c>
      <c r="G137" s="523">
        <f t="shared" si="22"/>
        <v>550244.87408932741</v>
      </c>
      <c r="H137" s="526">
        <f t="shared" si="23"/>
        <v>154711.08073318371</v>
      </c>
      <c r="I137" s="577">
        <f t="shared" si="24"/>
        <v>154711.08073318371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6"/>
        <v/>
      </c>
      <c r="C138" s="507">
        <f>IF(D93="","-",+C137+1)</f>
        <v>2058</v>
      </c>
      <c r="D138" s="374">
        <f>IF(F137+SUM(E$99:E137)=D$92,F137,D$92-SUM(E$99:E137))</f>
        <v>506829.82863478188</v>
      </c>
      <c r="E138" s="522">
        <f>IF(+J96&lt;F137,J96,D138)</f>
        <v>86830.090909090912</v>
      </c>
      <c r="F138" s="523">
        <f t="shared" si="21"/>
        <v>419999.73772569094</v>
      </c>
      <c r="G138" s="523">
        <f t="shared" si="22"/>
        <v>463414.78318023641</v>
      </c>
      <c r="H138" s="526">
        <f t="shared" si="23"/>
        <v>143999.28168702268</v>
      </c>
      <c r="I138" s="577">
        <f t="shared" si="24"/>
        <v>143999.28168702268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6"/>
        <v/>
      </c>
      <c r="C139" s="507">
        <f>IF(D93="","-",+C138+1)</f>
        <v>2059</v>
      </c>
      <c r="D139" s="374">
        <f>IF(F138+SUM(E$99:E138)=D$92,F138,D$92-SUM(E$99:E138))</f>
        <v>419999.73772569094</v>
      </c>
      <c r="E139" s="522">
        <f>IF(+J96&lt;F138,J96,D139)</f>
        <v>86830.090909090912</v>
      </c>
      <c r="F139" s="523">
        <f t="shared" si="21"/>
        <v>333169.6468166</v>
      </c>
      <c r="G139" s="523">
        <f t="shared" si="22"/>
        <v>376584.69227114547</v>
      </c>
      <c r="H139" s="526">
        <f t="shared" si="23"/>
        <v>133287.48264086165</v>
      </c>
      <c r="I139" s="577">
        <f t="shared" si="24"/>
        <v>133287.48264086165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6"/>
        <v/>
      </c>
      <c r="C140" s="507">
        <f>IF(D93="","-",+C139+1)</f>
        <v>2060</v>
      </c>
      <c r="D140" s="374">
        <f>IF(F139+SUM(E$99:E139)=D$92,F139,D$92-SUM(E$99:E139))</f>
        <v>333169.6468166</v>
      </c>
      <c r="E140" s="522">
        <f>IF(+J96&lt;F139,J96,D140)</f>
        <v>86830.090909090912</v>
      </c>
      <c r="F140" s="523">
        <f t="shared" si="21"/>
        <v>246339.55590750909</v>
      </c>
      <c r="G140" s="523">
        <f t="shared" si="22"/>
        <v>289754.60136205453</v>
      </c>
      <c r="H140" s="526">
        <f t="shared" si="23"/>
        <v>122575.68359470062</v>
      </c>
      <c r="I140" s="577">
        <f t="shared" si="24"/>
        <v>122575.68359470062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6"/>
        <v/>
      </c>
      <c r="C141" s="507">
        <f>IF(D93="","-",+C140+1)</f>
        <v>2061</v>
      </c>
      <c r="D141" s="374">
        <f>IF(F140+SUM(E$99:E140)=D$92,F140,D$92-SUM(E$99:E140))</f>
        <v>246339.55590750909</v>
      </c>
      <c r="E141" s="522">
        <f>IF(+J96&lt;F140,J96,D141)</f>
        <v>86830.090909090912</v>
      </c>
      <c r="F141" s="523">
        <f t="shared" si="21"/>
        <v>159509.46499841817</v>
      </c>
      <c r="G141" s="523">
        <f t="shared" si="22"/>
        <v>202924.51045296364</v>
      </c>
      <c r="H141" s="526">
        <f t="shared" si="23"/>
        <v>111863.88454853959</v>
      </c>
      <c r="I141" s="577">
        <f t="shared" si="24"/>
        <v>111863.88454853959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6"/>
        <v/>
      </c>
      <c r="C142" s="507">
        <f>IF(D93="","-",+C141+1)</f>
        <v>2062</v>
      </c>
      <c r="D142" s="374">
        <f>IF(F141+SUM(E$99:E141)=D$92,F141,D$92-SUM(E$99:E141))</f>
        <v>159509.46499841817</v>
      </c>
      <c r="E142" s="522">
        <f>IF(+J96&lt;F141,J96,D142)</f>
        <v>86830.090909090912</v>
      </c>
      <c r="F142" s="523">
        <f t="shared" si="21"/>
        <v>72679.374089327262</v>
      </c>
      <c r="G142" s="523">
        <f t="shared" si="22"/>
        <v>116094.41954387272</v>
      </c>
      <c r="H142" s="526">
        <f t="shared" si="23"/>
        <v>101152.08550237856</v>
      </c>
      <c r="I142" s="577">
        <f t="shared" si="24"/>
        <v>101152.08550237856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6"/>
        <v/>
      </c>
      <c r="C143" s="507">
        <f>IF(D93="","-",+C142+1)</f>
        <v>2063</v>
      </c>
      <c r="D143" s="374">
        <f>IF(F142+SUM(E$99:E142)=D$92,F142,D$92-SUM(E$99:E142))</f>
        <v>72679.374089327262</v>
      </c>
      <c r="E143" s="522">
        <f>IF(+J96&lt;F142,J96,D143)</f>
        <v>72679.374089327262</v>
      </c>
      <c r="F143" s="523">
        <f t="shared" si="21"/>
        <v>0</v>
      </c>
      <c r="G143" s="523">
        <f t="shared" si="22"/>
        <v>36339.687044663631</v>
      </c>
      <c r="H143" s="526">
        <f t="shared" si="23"/>
        <v>77162.421624430819</v>
      </c>
      <c r="I143" s="577">
        <f t="shared" si="24"/>
        <v>77162.421624430819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6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23"/>
        <v>0</v>
      </c>
      <c r="I144" s="577">
        <f t="shared" si="24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6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23"/>
        <v>0</v>
      </c>
      <c r="I145" s="577">
        <f t="shared" si="24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6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23"/>
        <v>0</v>
      </c>
      <c r="I146" s="577">
        <f t="shared" si="24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6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23"/>
        <v>0</v>
      </c>
      <c r="I147" s="577">
        <f t="shared" si="24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6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23"/>
        <v>0</v>
      </c>
      <c r="I148" s="577">
        <f t="shared" si="24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6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23"/>
        <v>0</v>
      </c>
      <c r="I149" s="577">
        <f t="shared" si="24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6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23"/>
        <v>0</v>
      </c>
      <c r="I150" s="577">
        <f t="shared" si="24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6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23"/>
        <v>0</v>
      </c>
      <c r="I151" s="577">
        <f t="shared" si="24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6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23"/>
        <v>0</v>
      </c>
      <c r="I152" s="577">
        <f t="shared" si="24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6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23"/>
        <v>0</v>
      </c>
      <c r="I153" s="577">
        <f t="shared" si="24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6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23"/>
        <v>0</v>
      </c>
      <c r="I154" s="579">
        <f t="shared" si="24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3820523.9999999995</v>
      </c>
      <c r="F155" s="375"/>
      <c r="G155" s="375"/>
      <c r="H155" s="375">
        <f>SUM(H99:H154)</f>
        <v>14201019.358353781</v>
      </c>
      <c r="I155" s="375">
        <f>SUM(I99:I154)</f>
        <v>14201019.358353781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topLeftCell="A61" zoomScale="80" zoomScaleNormal="80" workbookViewId="0">
      <selection activeCell="D95" sqref="D9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403402.9797902116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403402.9797902116</v>
      </c>
      <c r="O6" s="269"/>
      <c r="P6" s="269"/>
    </row>
    <row r="7" spans="1:16" ht="13.5" thickBot="1">
      <c r="C7" s="467" t="s">
        <v>48</v>
      </c>
      <c r="D7" s="624" t="s">
        <v>459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460</v>
      </c>
      <c r="E9" s="637" t="s">
        <v>472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3013320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71745.71428571429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>+G20</f>
        <v>374480.76907253434</v>
      </c>
      <c r="L20" s="519">
        <f t="shared" ref="L20" si="6">IF(K20&lt;&gt;0,+G20-K20,0)</f>
        <v>0</v>
      </c>
      <c r="M20" s="518">
        <f>+H20</f>
        <v>374480.76907253434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2023</v>
      </c>
      <c r="D21" s="631">
        <v>2679345.4912891989</v>
      </c>
      <c r="E21" s="630">
        <v>69307.571428571435</v>
      </c>
      <c r="F21" s="631">
        <v>2610037.9198606275</v>
      </c>
      <c r="G21" s="630">
        <v>403402.9797902116</v>
      </c>
      <c r="H21" s="639">
        <v>403402.9797902116</v>
      </c>
      <c r="I21" s="511">
        <f t="shared" si="0"/>
        <v>0</v>
      </c>
      <c r="J21" s="511"/>
      <c r="K21" s="518">
        <f>+G21</f>
        <v>403402.9797902116</v>
      </c>
      <c r="L21" s="519">
        <f t="shared" ref="L21" si="7">IF(K21&lt;&gt;0,+G21-K21,0)</f>
        <v>0</v>
      </c>
      <c r="M21" s="518">
        <f>+H21</f>
        <v>403402.9797902116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2024</v>
      </c>
      <c r="D22" s="523">
        <f>IF(F21+SUM(E$17:E21)=D$10,F21,D$10-SUM(E$17:E21))</f>
        <v>2712439.919860627</v>
      </c>
      <c r="E22" s="522">
        <f>IF(+I14&lt;F21,I14,D22)</f>
        <v>71745.71428571429</v>
      </c>
      <c r="F22" s="523">
        <f t="shared" ref="F22:F72" si="8">+D22-E22</f>
        <v>2640694.205574913</v>
      </c>
      <c r="G22" s="524">
        <f t="shared" ref="G22:G72" si="9">+I$12*((D22+F22)/2)+E22</f>
        <v>372709.8803999864</v>
      </c>
      <c r="H22" s="491">
        <f t="shared" ref="H22:H72" si="10">+I$13*((D22+F22)/2)+E22</f>
        <v>372709.8803999864</v>
      </c>
      <c r="I22" s="511">
        <f t="shared" si="0"/>
        <v>0</v>
      </c>
      <c r="J22" s="511"/>
      <c r="K22" s="525"/>
      <c r="L22" s="514">
        <f t="shared" ref="L22:L72" si="11">IF(K22&lt;&gt;0,+G22-K22,0)</f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2640694.205574913</v>
      </c>
      <c r="E23" s="522">
        <f>IF(+I14&lt;F22,I14,D23)</f>
        <v>71745.71428571429</v>
      </c>
      <c r="F23" s="523">
        <f t="shared" si="8"/>
        <v>2568948.4912891989</v>
      </c>
      <c r="G23" s="524">
        <f t="shared" si="9"/>
        <v>364642.49835189851</v>
      </c>
      <c r="H23" s="491">
        <f t="shared" si="10"/>
        <v>364642.49835189851</v>
      </c>
      <c r="I23" s="511">
        <f t="shared" si="0"/>
        <v>0</v>
      </c>
      <c r="J23" s="511"/>
      <c r="K23" s="525"/>
      <c r="L23" s="514">
        <f t="shared" si="1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2568948.4912891989</v>
      </c>
      <c r="E24" s="522">
        <f>IF(+I14&lt;F23,I14,D24)</f>
        <v>71745.71428571429</v>
      </c>
      <c r="F24" s="523">
        <f t="shared" si="8"/>
        <v>2497202.7770034848</v>
      </c>
      <c r="G24" s="524">
        <f t="shared" si="9"/>
        <v>356575.11630381062</v>
      </c>
      <c r="H24" s="491">
        <f t="shared" si="10"/>
        <v>356575.11630381062</v>
      </c>
      <c r="I24" s="511">
        <f t="shared" si="0"/>
        <v>0</v>
      </c>
      <c r="J24" s="511"/>
      <c r="K24" s="525"/>
      <c r="L24" s="514">
        <f t="shared" si="1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2497202.7770034848</v>
      </c>
      <c r="E25" s="522">
        <f>IF(+I14&lt;F24,I14,D25)</f>
        <v>71745.71428571429</v>
      </c>
      <c r="F25" s="523">
        <f t="shared" si="8"/>
        <v>2425457.0627177707</v>
      </c>
      <c r="G25" s="524">
        <f t="shared" si="9"/>
        <v>348507.73425572261</v>
      </c>
      <c r="H25" s="491">
        <f t="shared" si="10"/>
        <v>348507.73425572261</v>
      </c>
      <c r="I25" s="511">
        <f t="shared" si="0"/>
        <v>0</v>
      </c>
      <c r="J25" s="511"/>
      <c r="K25" s="525"/>
      <c r="L25" s="514">
        <f t="shared" si="1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2425457.0627177707</v>
      </c>
      <c r="E26" s="522">
        <f>IF(+I14&lt;F25,I14,D26)</f>
        <v>71745.71428571429</v>
      </c>
      <c r="F26" s="523">
        <f t="shared" si="8"/>
        <v>2353711.3484320566</v>
      </c>
      <c r="G26" s="524">
        <f t="shared" si="9"/>
        <v>340440.35220763471</v>
      </c>
      <c r="H26" s="491">
        <f t="shared" si="10"/>
        <v>340440.35220763471</v>
      </c>
      <c r="I26" s="511">
        <f t="shared" si="0"/>
        <v>0</v>
      </c>
      <c r="J26" s="511"/>
      <c r="K26" s="525"/>
      <c r="L26" s="514">
        <f t="shared" si="1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2353711.3484320566</v>
      </c>
      <c r="E27" s="522">
        <f>IF(+I14&lt;F26,I14,D27)</f>
        <v>71745.71428571429</v>
      </c>
      <c r="F27" s="523">
        <f t="shared" si="8"/>
        <v>2281965.6341463425</v>
      </c>
      <c r="G27" s="524">
        <f t="shared" si="9"/>
        <v>332372.97015954682</v>
      </c>
      <c r="H27" s="491">
        <f t="shared" si="10"/>
        <v>332372.97015954682</v>
      </c>
      <c r="I27" s="511">
        <f t="shared" si="0"/>
        <v>0</v>
      </c>
      <c r="J27" s="511"/>
      <c r="K27" s="525"/>
      <c r="L27" s="514">
        <f t="shared" si="1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2281965.6341463425</v>
      </c>
      <c r="E28" s="522">
        <f>IF(+I14&lt;F27,I14,D28)</f>
        <v>71745.71428571429</v>
      </c>
      <c r="F28" s="523">
        <f t="shared" si="8"/>
        <v>2210219.9198606284</v>
      </c>
      <c r="G28" s="524">
        <f t="shared" si="9"/>
        <v>324305.58811145893</v>
      </c>
      <c r="H28" s="491">
        <f t="shared" si="10"/>
        <v>324305.58811145893</v>
      </c>
      <c r="I28" s="511">
        <f t="shared" si="0"/>
        <v>0</v>
      </c>
      <c r="J28" s="511"/>
      <c r="K28" s="525"/>
      <c r="L28" s="514">
        <f t="shared" si="1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2210219.9198606284</v>
      </c>
      <c r="E29" s="522">
        <f>IF(+I14&lt;F28,I14,D29)</f>
        <v>71745.71428571429</v>
      </c>
      <c r="F29" s="523">
        <f t="shared" si="8"/>
        <v>2138474.2055749143</v>
      </c>
      <c r="G29" s="524">
        <f t="shared" si="9"/>
        <v>316238.20606337092</v>
      </c>
      <c r="H29" s="491">
        <f t="shared" si="10"/>
        <v>316238.20606337092</v>
      </c>
      <c r="I29" s="511">
        <f t="shared" si="0"/>
        <v>0</v>
      </c>
      <c r="J29" s="511"/>
      <c r="K29" s="525"/>
      <c r="L29" s="514">
        <f t="shared" si="1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2138474.2055749143</v>
      </c>
      <c r="E30" s="522">
        <f>IF(+I14&lt;F29,I14,D30)</f>
        <v>71745.71428571429</v>
      </c>
      <c r="F30" s="523">
        <f t="shared" si="8"/>
        <v>2066728.4912892</v>
      </c>
      <c r="G30" s="524">
        <f t="shared" si="9"/>
        <v>308170.82401528303</v>
      </c>
      <c r="H30" s="491">
        <f t="shared" si="10"/>
        <v>308170.82401528303</v>
      </c>
      <c r="I30" s="511">
        <f t="shared" si="0"/>
        <v>0</v>
      </c>
      <c r="J30" s="511"/>
      <c r="K30" s="525"/>
      <c r="L30" s="514">
        <f t="shared" si="1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2066728.4912892</v>
      </c>
      <c r="E31" s="522">
        <f>IF(+I14&lt;F30,I14,D31)</f>
        <v>71745.71428571429</v>
      </c>
      <c r="F31" s="523">
        <f t="shared" si="8"/>
        <v>1994982.7770034857</v>
      </c>
      <c r="G31" s="524">
        <f t="shared" si="9"/>
        <v>300103.44196719507</v>
      </c>
      <c r="H31" s="491">
        <f t="shared" si="10"/>
        <v>300103.44196719507</v>
      </c>
      <c r="I31" s="511">
        <f t="shared" si="0"/>
        <v>0</v>
      </c>
      <c r="J31" s="511"/>
      <c r="K31" s="525"/>
      <c r="L31" s="514">
        <f t="shared" si="1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1994982.7770034857</v>
      </c>
      <c r="E32" s="522">
        <f>IF(+I14&lt;F31,I14,D32)</f>
        <v>71745.71428571429</v>
      </c>
      <c r="F32" s="523">
        <f t="shared" si="8"/>
        <v>1923237.0627177714</v>
      </c>
      <c r="G32" s="524">
        <f t="shared" si="9"/>
        <v>292036.05991910712</v>
      </c>
      <c r="H32" s="491">
        <f t="shared" si="10"/>
        <v>292036.05991910712</v>
      </c>
      <c r="I32" s="511">
        <f t="shared" si="0"/>
        <v>0</v>
      </c>
      <c r="J32" s="511"/>
      <c r="K32" s="525"/>
      <c r="L32" s="514">
        <f t="shared" si="1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1923237.0627177714</v>
      </c>
      <c r="E33" s="522">
        <f>IF(+I14&lt;F32,I14,D33)</f>
        <v>71745.71428571429</v>
      </c>
      <c r="F33" s="523">
        <f t="shared" si="8"/>
        <v>1851491.3484320571</v>
      </c>
      <c r="G33" s="524">
        <f t="shared" si="9"/>
        <v>283968.67787101923</v>
      </c>
      <c r="H33" s="491">
        <f t="shared" si="10"/>
        <v>283968.67787101923</v>
      </c>
      <c r="I33" s="511">
        <f t="shared" si="0"/>
        <v>0</v>
      </c>
      <c r="J33" s="511"/>
      <c r="K33" s="525"/>
      <c r="L33" s="514">
        <f t="shared" si="1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1851491.3484320571</v>
      </c>
      <c r="E34" s="522">
        <f>IF(+I14&lt;F33,I14,D34)</f>
        <v>71745.71428571429</v>
      </c>
      <c r="F34" s="523">
        <f t="shared" si="8"/>
        <v>1779745.6341463428</v>
      </c>
      <c r="G34" s="524">
        <f t="shared" si="9"/>
        <v>275901.29582293122</v>
      </c>
      <c r="H34" s="491">
        <f t="shared" si="10"/>
        <v>275901.29582293122</v>
      </c>
      <c r="I34" s="511">
        <f t="shared" si="0"/>
        <v>0</v>
      </c>
      <c r="J34" s="511"/>
      <c r="K34" s="525"/>
      <c r="L34" s="514">
        <f t="shared" si="1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1779745.6341463428</v>
      </c>
      <c r="E35" s="522">
        <f>IF(+I14&lt;F34,I14,D35)</f>
        <v>71745.71428571429</v>
      </c>
      <c r="F35" s="523">
        <f t="shared" si="8"/>
        <v>1707999.9198606284</v>
      </c>
      <c r="G35" s="524">
        <f t="shared" si="9"/>
        <v>267833.91377484333</v>
      </c>
      <c r="H35" s="491">
        <f t="shared" si="10"/>
        <v>267833.91377484333</v>
      </c>
      <c r="I35" s="511">
        <f t="shared" si="0"/>
        <v>0</v>
      </c>
      <c r="J35" s="511"/>
      <c r="K35" s="525"/>
      <c r="L35" s="514">
        <f t="shared" si="1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1707999.9198606284</v>
      </c>
      <c r="E36" s="522">
        <f>IF(+I14&lt;F35,I14,D36)</f>
        <v>71745.71428571429</v>
      </c>
      <c r="F36" s="523">
        <f t="shared" si="8"/>
        <v>1636254.2055749141</v>
      </c>
      <c r="G36" s="524">
        <f t="shared" si="9"/>
        <v>259766.53172675532</v>
      </c>
      <c r="H36" s="491">
        <f t="shared" si="10"/>
        <v>259766.53172675532</v>
      </c>
      <c r="I36" s="511">
        <f t="shared" si="0"/>
        <v>0</v>
      </c>
      <c r="J36" s="511"/>
      <c r="K36" s="525"/>
      <c r="L36" s="514">
        <f t="shared" si="1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1636254.2055749141</v>
      </c>
      <c r="E37" s="522">
        <f>IF(+I14&lt;F36,I14,D37)</f>
        <v>71745.71428571429</v>
      </c>
      <c r="F37" s="523">
        <f t="shared" si="8"/>
        <v>1564508.4912891998</v>
      </c>
      <c r="G37" s="524">
        <f t="shared" si="9"/>
        <v>251699.1496786674</v>
      </c>
      <c r="H37" s="491">
        <f t="shared" si="10"/>
        <v>251699.1496786674</v>
      </c>
      <c r="I37" s="511">
        <f t="shared" si="0"/>
        <v>0</v>
      </c>
      <c r="J37" s="511"/>
      <c r="K37" s="525"/>
      <c r="L37" s="514">
        <f t="shared" si="1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1564508.4912891998</v>
      </c>
      <c r="E38" s="522">
        <f>IF(+I14&lt;F37,I14,D38)</f>
        <v>71745.71428571429</v>
      </c>
      <c r="F38" s="523">
        <f t="shared" si="8"/>
        <v>1492762.7770034855</v>
      </c>
      <c r="G38" s="524">
        <f t="shared" si="9"/>
        <v>243631.76763057942</v>
      </c>
      <c r="H38" s="491">
        <f t="shared" si="10"/>
        <v>243631.76763057942</v>
      </c>
      <c r="I38" s="511">
        <f t="shared" si="0"/>
        <v>0</v>
      </c>
      <c r="J38" s="511"/>
      <c r="K38" s="525"/>
      <c r="L38" s="514">
        <f t="shared" si="1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1492762.7770034855</v>
      </c>
      <c r="E39" s="522">
        <f>IF(+I14&lt;F38,I14,D39)</f>
        <v>71745.71428571429</v>
      </c>
      <c r="F39" s="523">
        <f t="shared" si="8"/>
        <v>1421017.0627177712</v>
      </c>
      <c r="G39" s="524">
        <f t="shared" si="9"/>
        <v>235564.38558249149</v>
      </c>
      <c r="H39" s="491">
        <f t="shared" si="10"/>
        <v>235564.38558249149</v>
      </c>
      <c r="I39" s="511">
        <f t="shared" si="0"/>
        <v>0</v>
      </c>
      <c r="J39" s="511"/>
      <c r="K39" s="525"/>
      <c r="L39" s="514">
        <f t="shared" si="1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1421017.0627177712</v>
      </c>
      <c r="E40" s="522">
        <f>IF(+I14&lt;F39,I14,D40)</f>
        <v>71745.71428571429</v>
      </c>
      <c r="F40" s="523">
        <f t="shared" si="8"/>
        <v>1349271.3484320568</v>
      </c>
      <c r="G40" s="524">
        <f t="shared" si="9"/>
        <v>227497.00353440351</v>
      </c>
      <c r="H40" s="491">
        <f t="shared" si="10"/>
        <v>227497.00353440351</v>
      </c>
      <c r="I40" s="511">
        <f t="shared" si="0"/>
        <v>0</v>
      </c>
      <c r="J40" s="511"/>
      <c r="K40" s="525"/>
      <c r="L40" s="514">
        <f t="shared" si="1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1349271.3484320568</v>
      </c>
      <c r="E41" s="522">
        <f>IF(+I14&lt;F40,I14,D41)</f>
        <v>71745.71428571429</v>
      </c>
      <c r="F41" s="523">
        <f t="shared" si="8"/>
        <v>1277525.6341463425</v>
      </c>
      <c r="G41" s="524">
        <f t="shared" si="9"/>
        <v>219429.62148631559</v>
      </c>
      <c r="H41" s="491">
        <f t="shared" si="10"/>
        <v>219429.62148631559</v>
      </c>
      <c r="I41" s="511">
        <f t="shared" si="0"/>
        <v>0</v>
      </c>
      <c r="J41" s="511"/>
      <c r="K41" s="525"/>
      <c r="L41" s="514">
        <f t="shared" si="1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1277525.6341463425</v>
      </c>
      <c r="E42" s="522">
        <f>IF(+I14&lt;F41,I14,D42)</f>
        <v>71745.71428571429</v>
      </c>
      <c r="F42" s="523">
        <f t="shared" si="8"/>
        <v>1205779.9198606282</v>
      </c>
      <c r="G42" s="524">
        <f t="shared" si="9"/>
        <v>211362.23943822761</v>
      </c>
      <c r="H42" s="491">
        <f t="shared" si="10"/>
        <v>211362.23943822761</v>
      </c>
      <c r="I42" s="511">
        <f t="shared" si="0"/>
        <v>0</v>
      </c>
      <c r="J42" s="511"/>
      <c r="K42" s="525"/>
      <c r="L42" s="514">
        <f t="shared" si="1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1205779.9198606282</v>
      </c>
      <c r="E43" s="522">
        <f>IF(+I14&lt;F42,I14,D43)</f>
        <v>71745.71428571429</v>
      </c>
      <c r="F43" s="523">
        <f t="shared" si="8"/>
        <v>1134034.2055749139</v>
      </c>
      <c r="G43" s="524">
        <f t="shared" si="9"/>
        <v>203294.85739013969</v>
      </c>
      <c r="H43" s="491">
        <f t="shared" si="10"/>
        <v>203294.85739013969</v>
      </c>
      <c r="I43" s="511">
        <f t="shared" si="0"/>
        <v>0</v>
      </c>
      <c r="J43" s="511"/>
      <c r="K43" s="525"/>
      <c r="L43" s="514">
        <f t="shared" si="1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1134034.2055749139</v>
      </c>
      <c r="E44" s="522">
        <f>IF(+I14&lt;F43,I14,D44)</f>
        <v>71745.71428571429</v>
      </c>
      <c r="F44" s="523">
        <f t="shared" si="8"/>
        <v>1062288.4912891996</v>
      </c>
      <c r="G44" s="524">
        <f t="shared" si="9"/>
        <v>195227.47534205171</v>
      </c>
      <c r="H44" s="491">
        <f t="shared" si="10"/>
        <v>195227.47534205171</v>
      </c>
      <c r="I44" s="511">
        <f t="shared" si="0"/>
        <v>0</v>
      </c>
      <c r="J44" s="511"/>
      <c r="K44" s="525"/>
      <c r="L44" s="514">
        <f t="shared" si="1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1062288.4912891996</v>
      </c>
      <c r="E45" s="522">
        <f>IF(+I14&lt;F44,I14,D45)</f>
        <v>71745.71428571429</v>
      </c>
      <c r="F45" s="523">
        <f t="shared" si="8"/>
        <v>990542.77700348524</v>
      </c>
      <c r="G45" s="524">
        <f t="shared" si="9"/>
        <v>187160.09329396376</v>
      </c>
      <c r="H45" s="491">
        <f t="shared" si="10"/>
        <v>187160.09329396376</v>
      </c>
      <c r="I45" s="511">
        <f t="shared" si="0"/>
        <v>0</v>
      </c>
      <c r="J45" s="511"/>
      <c r="K45" s="525"/>
      <c r="L45" s="514">
        <f t="shared" si="1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990542.77700348524</v>
      </c>
      <c r="E46" s="522">
        <f>IF(+I14&lt;F45,I14,D46)</f>
        <v>71745.71428571429</v>
      </c>
      <c r="F46" s="523">
        <f t="shared" si="8"/>
        <v>918797.06271777092</v>
      </c>
      <c r="G46" s="524">
        <f t="shared" si="9"/>
        <v>179092.71124587581</v>
      </c>
      <c r="H46" s="491">
        <f t="shared" si="10"/>
        <v>179092.71124587581</v>
      </c>
      <c r="I46" s="511">
        <f t="shared" si="0"/>
        <v>0</v>
      </c>
      <c r="J46" s="511"/>
      <c r="K46" s="525"/>
      <c r="L46" s="514">
        <f t="shared" si="1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918797.06271777092</v>
      </c>
      <c r="E47" s="522">
        <f>IF(+I14&lt;F46,I14,D47)</f>
        <v>71745.71428571429</v>
      </c>
      <c r="F47" s="523">
        <f t="shared" si="8"/>
        <v>847051.34843205661</v>
      </c>
      <c r="G47" s="524">
        <f t="shared" si="9"/>
        <v>171025.32919778785</v>
      </c>
      <c r="H47" s="491">
        <f t="shared" si="10"/>
        <v>171025.32919778785</v>
      </c>
      <c r="I47" s="511">
        <f t="shared" si="0"/>
        <v>0</v>
      </c>
      <c r="J47" s="511"/>
      <c r="K47" s="525"/>
      <c r="L47" s="514">
        <f t="shared" si="1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847051.34843205661</v>
      </c>
      <c r="E48" s="522">
        <f>IF(+I14&lt;F47,I14,D48)</f>
        <v>71745.71428571429</v>
      </c>
      <c r="F48" s="523">
        <f t="shared" si="8"/>
        <v>775305.63414634229</v>
      </c>
      <c r="G48" s="524">
        <f t="shared" si="9"/>
        <v>162957.9471496999</v>
      </c>
      <c r="H48" s="491">
        <f t="shared" si="10"/>
        <v>162957.9471496999</v>
      </c>
      <c r="I48" s="511">
        <f t="shared" si="0"/>
        <v>0</v>
      </c>
      <c r="J48" s="511"/>
      <c r="K48" s="525"/>
      <c r="L48" s="514">
        <f t="shared" si="1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775305.63414634229</v>
      </c>
      <c r="E49" s="522">
        <f>IF(+I14&lt;F48,I14,D49)</f>
        <v>71745.71428571429</v>
      </c>
      <c r="F49" s="523">
        <f t="shared" si="8"/>
        <v>703559.91986062797</v>
      </c>
      <c r="G49" s="524">
        <f t="shared" si="9"/>
        <v>154890.56510161198</v>
      </c>
      <c r="H49" s="491">
        <f t="shared" si="10"/>
        <v>154890.56510161198</v>
      </c>
      <c r="I49" s="511">
        <f t="shared" si="0"/>
        <v>0</v>
      </c>
      <c r="J49" s="511"/>
      <c r="K49" s="525"/>
      <c r="L49" s="514">
        <f t="shared" si="1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703559.91986062797</v>
      </c>
      <c r="E50" s="522">
        <f>IF(+I14&lt;F49,I14,D50)</f>
        <v>71745.71428571429</v>
      </c>
      <c r="F50" s="523">
        <f t="shared" si="8"/>
        <v>631814.20557491365</v>
      </c>
      <c r="G50" s="524">
        <f t="shared" si="9"/>
        <v>146823.18305352403</v>
      </c>
      <c r="H50" s="491">
        <f t="shared" si="10"/>
        <v>146823.18305352403</v>
      </c>
      <c r="I50" s="511">
        <f t="shared" si="0"/>
        <v>0</v>
      </c>
      <c r="J50" s="511"/>
      <c r="K50" s="525"/>
      <c r="L50" s="514">
        <f t="shared" si="1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631814.20557491365</v>
      </c>
      <c r="E51" s="522">
        <f>IF(+I14&lt;F50,I14,D51)</f>
        <v>71745.71428571429</v>
      </c>
      <c r="F51" s="523">
        <f t="shared" si="8"/>
        <v>560068.49128919933</v>
      </c>
      <c r="G51" s="524">
        <f t="shared" si="9"/>
        <v>138755.80100543608</v>
      </c>
      <c r="H51" s="491">
        <f t="shared" si="10"/>
        <v>138755.80100543608</v>
      </c>
      <c r="I51" s="511">
        <f t="shared" si="0"/>
        <v>0</v>
      </c>
      <c r="J51" s="511"/>
      <c r="K51" s="525"/>
      <c r="L51" s="514">
        <f t="shared" si="1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560068.49128919933</v>
      </c>
      <c r="E52" s="522">
        <f>IF(+I14&lt;F51,I14,D52)</f>
        <v>71745.71428571429</v>
      </c>
      <c r="F52" s="523">
        <f t="shared" si="8"/>
        <v>488322.77700348501</v>
      </c>
      <c r="G52" s="524">
        <f t="shared" si="9"/>
        <v>130688.41895734813</v>
      </c>
      <c r="H52" s="491">
        <f t="shared" si="10"/>
        <v>130688.41895734813</v>
      </c>
      <c r="I52" s="511">
        <f t="shared" si="0"/>
        <v>0</v>
      </c>
      <c r="J52" s="511"/>
      <c r="K52" s="525"/>
      <c r="L52" s="514">
        <f t="shared" si="1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488322.77700348501</v>
      </c>
      <c r="E53" s="522">
        <f>IF(+I14&lt;F52,I14,D53)</f>
        <v>71745.71428571429</v>
      </c>
      <c r="F53" s="523">
        <f t="shared" si="8"/>
        <v>416577.06271777069</v>
      </c>
      <c r="G53" s="524">
        <f t="shared" si="9"/>
        <v>122621.03690926018</v>
      </c>
      <c r="H53" s="491">
        <f t="shared" si="10"/>
        <v>122621.03690926018</v>
      </c>
      <c r="I53" s="511">
        <f t="shared" si="0"/>
        <v>0</v>
      </c>
      <c r="J53" s="511"/>
      <c r="K53" s="525"/>
      <c r="L53" s="514">
        <f t="shared" si="1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416577.06271777069</v>
      </c>
      <c r="E54" s="522">
        <f>IF(+I14&lt;F53,I14,D54)</f>
        <v>71745.71428571429</v>
      </c>
      <c r="F54" s="523">
        <f t="shared" si="8"/>
        <v>344831.34843205637</v>
      </c>
      <c r="G54" s="524">
        <f t="shared" si="9"/>
        <v>114553.65486117222</v>
      </c>
      <c r="H54" s="491">
        <f t="shared" si="10"/>
        <v>114553.65486117222</v>
      </c>
      <c r="I54" s="511">
        <f t="shared" si="0"/>
        <v>0</v>
      </c>
      <c r="J54" s="511"/>
      <c r="K54" s="525"/>
      <c r="L54" s="514">
        <f t="shared" si="1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344831.34843205637</v>
      </c>
      <c r="E55" s="522">
        <f>IF(+I14&lt;F54,I14,D55)</f>
        <v>71745.71428571429</v>
      </c>
      <c r="F55" s="523">
        <f t="shared" si="8"/>
        <v>273085.63414634205</v>
      </c>
      <c r="G55" s="524">
        <f t="shared" si="9"/>
        <v>106486.27281308427</v>
      </c>
      <c r="H55" s="491">
        <f t="shared" si="10"/>
        <v>106486.27281308427</v>
      </c>
      <c r="I55" s="511">
        <f t="shared" si="0"/>
        <v>0</v>
      </c>
      <c r="J55" s="511"/>
      <c r="K55" s="525"/>
      <c r="L55" s="514">
        <f t="shared" si="1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273085.63414634205</v>
      </c>
      <c r="E56" s="522">
        <f>IF(+I14&lt;F55,I14,D56)</f>
        <v>71745.71428571429</v>
      </c>
      <c r="F56" s="523">
        <f t="shared" si="8"/>
        <v>201339.91986062776</v>
      </c>
      <c r="G56" s="524">
        <f t="shared" si="9"/>
        <v>98418.890764996322</v>
      </c>
      <c r="H56" s="491">
        <f t="shared" si="10"/>
        <v>98418.890764996322</v>
      </c>
      <c r="I56" s="511">
        <f t="shared" si="0"/>
        <v>0</v>
      </c>
      <c r="J56" s="511"/>
      <c r="K56" s="525"/>
      <c r="L56" s="514">
        <f t="shared" si="1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201339.91986062776</v>
      </c>
      <c r="E57" s="522">
        <f>IF(+I14&lt;F56,I14,D57)</f>
        <v>71745.71428571429</v>
      </c>
      <c r="F57" s="523">
        <f t="shared" si="8"/>
        <v>129594.20557491347</v>
      </c>
      <c r="G57" s="524">
        <f t="shared" si="9"/>
        <v>90351.508716908371</v>
      </c>
      <c r="H57" s="491">
        <f t="shared" si="10"/>
        <v>90351.508716908371</v>
      </c>
      <c r="I57" s="511">
        <f t="shared" si="0"/>
        <v>0</v>
      </c>
      <c r="J57" s="511"/>
      <c r="K57" s="525"/>
      <c r="L57" s="514">
        <f t="shared" si="1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129594.20557491347</v>
      </c>
      <c r="E58" s="522">
        <f>IF(+I14&lt;F57,I14,D58)</f>
        <v>71745.71428571429</v>
      </c>
      <c r="F58" s="523">
        <f t="shared" si="8"/>
        <v>57848.491289199184</v>
      </c>
      <c r="G58" s="524">
        <f t="shared" si="9"/>
        <v>82284.126668820434</v>
      </c>
      <c r="H58" s="491">
        <f t="shared" si="10"/>
        <v>82284.126668820434</v>
      </c>
      <c r="I58" s="511">
        <f t="shared" si="0"/>
        <v>0</v>
      </c>
      <c r="J58" s="511"/>
      <c r="K58" s="525"/>
      <c r="L58" s="514">
        <f t="shared" si="1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57848.491289199184</v>
      </c>
      <c r="E59" s="522">
        <f>IF(+I14&lt;F58,I14,D59)</f>
        <v>57848.491289199184</v>
      </c>
      <c r="F59" s="523">
        <f t="shared" si="8"/>
        <v>0</v>
      </c>
      <c r="G59" s="524">
        <f t="shared" si="9"/>
        <v>61100.851968730269</v>
      </c>
      <c r="H59" s="491">
        <f t="shared" si="10"/>
        <v>61100.851968730269</v>
      </c>
      <c r="I59" s="511">
        <f t="shared" si="0"/>
        <v>0</v>
      </c>
      <c r="J59" s="511"/>
      <c r="K59" s="525"/>
      <c r="L59" s="514">
        <f t="shared" si="1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3013319.9999999991</v>
      </c>
      <c r="F73" s="375"/>
      <c r="G73" s="375">
        <f>SUM(G17:G72)</f>
        <v>10005927.946680475</v>
      </c>
      <c r="H73" s="375">
        <f>SUM(H17:H72)</f>
        <v>10005927.946680475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403402.9797902116</v>
      </c>
      <c r="N87" s="546">
        <f>IF(J92&lt;D11,0,VLOOKUP(J92,C17:O72,11))</f>
        <v>403402.9797902116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404572.17149267165</v>
      </c>
      <c r="N88" s="550">
        <f>IF(J92&lt;D11,0,VLOOKUP(J92,C99:P154,7))</f>
        <v>404572.17149267165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1169.1917024600552</v>
      </c>
      <c r="N89" s="555">
        <f>+N88-N87</f>
        <v>1169.1917024600552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f>D10</f>
        <v>3013320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D12</f>
        <v>4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68484.545454545456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2">+I99-H99</f>
        <v>0</v>
      </c>
      <c r="K99" s="514"/>
      <c r="L99" s="512">
        <f>+H99</f>
        <v>198508.2411422825</v>
      </c>
      <c r="M99" s="513">
        <f t="shared" ref="M99:M100" si="13">IF(L99&lt;&gt;0,+H99-L99,0)</f>
        <v>0</v>
      </c>
      <c r="N99" s="512">
        <f>+I99</f>
        <v>198508.2411422825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2"/>
        <v>0</v>
      </c>
      <c r="K100" s="514"/>
      <c r="L100" s="655">
        <f>+H100</f>
        <v>373863.47414547531</v>
      </c>
      <c r="M100" s="514">
        <f t="shared" si="13"/>
        <v>0</v>
      </c>
      <c r="N100" s="655">
        <f>+I100</f>
        <v>373863.47414547531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2021</v>
      </c>
      <c r="D101" s="629">
        <v>2796479.9169435217</v>
      </c>
      <c r="E101" s="630">
        <v>70998</v>
      </c>
      <c r="F101" s="631">
        <v>2725481.9169435217</v>
      </c>
      <c r="G101" s="631">
        <v>2760980.9169435217</v>
      </c>
      <c r="H101" s="633">
        <v>384408.61281414429</v>
      </c>
      <c r="I101" s="634">
        <v>384408.61281414429</v>
      </c>
      <c r="J101" s="514">
        <f t="shared" si="12"/>
        <v>0</v>
      </c>
      <c r="K101" s="514"/>
      <c r="L101" s="655">
        <f>+H101</f>
        <v>384408.61281414429</v>
      </c>
      <c r="M101" s="514">
        <f t="shared" ref="M101" si="17">IF(L101&lt;&gt;0,+H101-L101,0)</f>
        <v>0</v>
      </c>
      <c r="N101" s="655">
        <f>+I101</f>
        <v>384408.61281414429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2022</v>
      </c>
      <c r="D102" s="629">
        <v>2725481.9169435217</v>
      </c>
      <c r="E102" s="630">
        <v>69307.571428571435</v>
      </c>
      <c r="F102" s="631">
        <v>2656174.3455149503</v>
      </c>
      <c r="G102" s="631">
        <v>2690828.1312292358</v>
      </c>
      <c r="H102" s="633">
        <v>385366.43972059927</v>
      </c>
      <c r="I102" s="634">
        <v>385366.43972059927</v>
      </c>
      <c r="J102" s="514">
        <f t="shared" si="12"/>
        <v>0</v>
      </c>
      <c r="K102" s="514"/>
      <c r="L102" s="655">
        <f>+H102</f>
        <v>385366.43972059927</v>
      </c>
      <c r="M102" s="514">
        <f t="shared" ref="M102" si="18">IF(L102&lt;&gt;0,+H102-L102,0)</f>
        <v>0</v>
      </c>
      <c r="N102" s="655">
        <f>+I102</f>
        <v>385366.43972059927</v>
      </c>
      <c r="O102" s="514">
        <f t="shared" ref="O102" si="19">IF(N102&lt;&gt;0,+I102-N102,0)</f>
        <v>0</v>
      </c>
      <c r="P102" s="514">
        <f t="shared" ref="P102" si="20">+O102-M102</f>
        <v>0</v>
      </c>
    </row>
    <row r="103" spans="1:16" ht="12.5">
      <c r="B103" s="195" t="str">
        <f t="shared" si="16"/>
        <v>IU</v>
      </c>
      <c r="C103" s="507">
        <f>IF(D93="","-",+C102+1)</f>
        <v>2023</v>
      </c>
      <c r="D103" s="374">
        <f>IF(F102+SUM(E$99:E102)=D$92,F102,D$92-SUM(E$99:E102))</f>
        <v>2758576.3455149503</v>
      </c>
      <c r="E103" s="522">
        <f>IF(+J96&lt;F102,J96,D103)</f>
        <v>68484.545454545456</v>
      </c>
      <c r="F103" s="523">
        <f t="shared" ref="F103:F154" si="21">+D103-E103</f>
        <v>2690091.8000604049</v>
      </c>
      <c r="G103" s="523">
        <f t="shared" ref="G103:G154" si="22">+(F103+D103)/2</f>
        <v>2724334.0727876779</v>
      </c>
      <c r="H103" s="526">
        <f t="shared" ref="H103:H154" si="23">+J$94*G103+E103</f>
        <v>404572.17149267165</v>
      </c>
      <c r="I103" s="577">
        <f t="shared" ref="I103:I154" si="24">+J$95*G103+E103</f>
        <v>404572.17149267165</v>
      </c>
      <c r="J103" s="514">
        <f t="shared" si="12"/>
        <v>0</v>
      </c>
      <c r="K103" s="514"/>
      <c r="L103" s="525"/>
      <c r="M103" s="514">
        <f t="shared" ref="M103:M130" si="25">IF(L103&lt;&gt;0,+H103-L103,0)</f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2024</v>
      </c>
      <c r="D104" s="374">
        <f>IF(F103+SUM(E$99:E103)=D$92,F103,D$92-SUM(E$99:E103))</f>
        <v>2690091.8000604049</v>
      </c>
      <c r="E104" s="522">
        <f>IF(+J96&lt;F103,J96,D104)</f>
        <v>68484.545454545456</v>
      </c>
      <c r="F104" s="523">
        <f t="shared" si="21"/>
        <v>2621607.2546058595</v>
      </c>
      <c r="G104" s="523">
        <f t="shared" si="22"/>
        <v>2655849.527333132</v>
      </c>
      <c r="H104" s="526">
        <f t="shared" si="23"/>
        <v>396123.57169280702</v>
      </c>
      <c r="I104" s="577">
        <f t="shared" si="24"/>
        <v>396123.57169280702</v>
      </c>
      <c r="J104" s="514">
        <f t="shared" si="12"/>
        <v>0</v>
      </c>
      <c r="K104" s="514"/>
      <c r="L104" s="525"/>
      <c r="M104" s="514">
        <f t="shared" si="25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2025</v>
      </c>
      <c r="D105" s="374">
        <f>IF(F104+SUM(E$99:E104)=D$92,F104,D$92-SUM(E$99:E104))</f>
        <v>2621607.2546058595</v>
      </c>
      <c r="E105" s="522">
        <f>IF(+J96&lt;F104,J96,D105)</f>
        <v>68484.545454545456</v>
      </c>
      <c r="F105" s="523">
        <f t="shared" si="21"/>
        <v>2553122.7091513141</v>
      </c>
      <c r="G105" s="523">
        <f t="shared" si="22"/>
        <v>2587364.981878587</v>
      </c>
      <c r="H105" s="526">
        <f t="shared" si="23"/>
        <v>387674.97189294244</v>
      </c>
      <c r="I105" s="577">
        <f t="shared" si="24"/>
        <v>387674.97189294244</v>
      </c>
      <c r="J105" s="514">
        <f t="shared" si="12"/>
        <v>0</v>
      </c>
      <c r="K105" s="514"/>
      <c r="L105" s="525"/>
      <c r="M105" s="514">
        <f t="shared" si="25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2026</v>
      </c>
      <c r="D106" s="374">
        <f>IF(F105+SUM(E$99:E105)=D$92,F105,D$92-SUM(E$99:E105))</f>
        <v>2553122.7091513141</v>
      </c>
      <c r="E106" s="522">
        <f>IF(+J96&lt;F105,J96,D106)</f>
        <v>68484.545454545456</v>
      </c>
      <c r="F106" s="523">
        <f t="shared" si="21"/>
        <v>2484638.1636967687</v>
      </c>
      <c r="G106" s="523">
        <f t="shared" si="22"/>
        <v>2518880.4364240412</v>
      </c>
      <c r="H106" s="526">
        <f t="shared" si="23"/>
        <v>379226.37209307781</v>
      </c>
      <c r="I106" s="577">
        <f t="shared" si="24"/>
        <v>379226.37209307781</v>
      </c>
      <c r="J106" s="514">
        <f t="shared" si="12"/>
        <v>0</v>
      </c>
      <c r="K106" s="514"/>
      <c r="L106" s="525"/>
      <c r="M106" s="514">
        <f t="shared" si="25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2027</v>
      </c>
      <c r="D107" s="374">
        <f>IF(F106+SUM(E$99:E106)=D$92,F106,D$92-SUM(E$99:E106))</f>
        <v>2484638.1636967687</v>
      </c>
      <c r="E107" s="522">
        <f>IF(+J96&lt;F106,J96,D107)</f>
        <v>68484.545454545456</v>
      </c>
      <c r="F107" s="523">
        <f t="shared" si="21"/>
        <v>2416153.6182422233</v>
      </c>
      <c r="G107" s="523">
        <f t="shared" si="22"/>
        <v>2450395.8909694962</v>
      </c>
      <c r="H107" s="526">
        <f t="shared" si="23"/>
        <v>370777.77229321323</v>
      </c>
      <c r="I107" s="577">
        <f t="shared" si="24"/>
        <v>370777.77229321323</v>
      </c>
      <c r="J107" s="514">
        <f t="shared" si="12"/>
        <v>0</v>
      </c>
      <c r="K107" s="514"/>
      <c r="L107" s="525"/>
      <c r="M107" s="514">
        <f t="shared" si="25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2028</v>
      </c>
      <c r="D108" s="374">
        <f>IF(F107+SUM(E$99:E107)=D$92,F107,D$92-SUM(E$99:E107))</f>
        <v>2416153.6182422233</v>
      </c>
      <c r="E108" s="522">
        <f>IF(+J96&lt;F107,J96,D108)</f>
        <v>68484.545454545456</v>
      </c>
      <c r="F108" s="523">
        <f t="shared" si="21"/>
        <v>2347669.0727876779</v>
      </c>
      <c r="G108" s="523">
        <f t="shared" si="22"/>
        <v>2381911.3455149503</v>
      </c>
      <c r="H108" s="526">
        <f t="shared" si="23"/>
        <v>362329.17249334854</v>
      </c>
      <c r="I108" s="577">
        <f t="shared" si="24"/>
        <v>362329.17249334854</v>
      </c>
      <c r="J108" s="514">
        <f t="shared" si="12"/>
        <v>0</v>
      </c>
      <c r="K108" s="514"/>
      <c r="L108" s="525"/>
      <c r="M108" s="514">
        <f t="shared" si="25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2029</v>
      </c>
      <c r="D109" s="374">
        <f>IF(F108+SUM(E$99:E108)=D$92,F108,D$92-SUM(E$99:E108))</f>
        <v>2347669.0727876779</v>
      </c>
      <c r="E109" s="522">
        <f>IF(+J96&lt;F108,J96,D109)</f>
        <v>68484.545454545456</v>
      </c>
      <c r="F109" s="523">
        <f t="shared" si="21"/>
        <v>2279184.5273331325</v>
      </c>
      <c r="G109" s="523">
        <f t="shared" si="22"/>
        <v>2313426.8000604054</v>
      </c>
      <c r="H109" s="526">
        <f t="shared" si="23"/>
        <v>353880.57269348402</v>
      </c>
      <c r="I109" s="577">
        <f t="shared" si="24"/>
        <v>353880.57269348402</v>
      </c>
      <c r="J109" s="514">
        <f t="shared" si="12"/>
        <v>0</v>
      </c>
      <c r="K109" s="514"/>
      <c r="L109" s="525"/>
      <c r="M109" s="514">
        <f t="shared" si="25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2030</v>
      </c>
      <c r="D110" s="374">
        <f>IF(F109+SUM(E$99:E109)=D$92,F109,D$92-SUM(E$99:E109))</f>
        <v>2279184.5273331325</v>
      </c>
      <c r="E110" s="522">
        <f>IF(+J96&lt;F109,J96,D110)</f>
        <v>68484.545454545456</v>
      </c>
      <c r="F110" s="523">
        <f t="shared" si="21"/>
        <v>2210699.981878587</v>
      </c>
      <c r="G110" s="523">
        <f t="shared" si="22"/>
        <v>2244942.2546058595</v>
      </c>
      <c r="H110" s="526">
        <f t="shared" si="23"/>
        <v>345431.97289361933</v>
      </c>
      <c r="I110" s="577">
        <f t="shared" si="24"/>
        <v>345431.97289361933</v>
      </c>
      <c r="J110" s="514">
        <f t="shared" si="12"/>
        <v>0</v>
      </c>
      <c r="K110" s="514"/>
      <c r="L110" s="525"/>
      <c r="M110" s="514">
        <f t="shared" si="25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2031</v>
      </c>
      <c r="D111" s="374">
        <f>IF(F110+SUM(E$99:E110)=D$92,F110,D$92-SUM(E$99:E110))</f>
        <v>2210699.981878587</v>
      </c>
      <c r="E111" s="522">
        <f>IF(+J96&lt;F110,J96,D111)</f>
        <v>68484.545454545456</v>
      </c>
      <c r="F111" s="523">
        <f t="shared" si="21"/>
        <v>2142215.4364240416</v>
      </c>
      <c r="G111" s="523">
        <f t="shared" si="22"/>
        <v>2176457.7091513146</v>
      </c>
      <c r="H111" s="526">
        <f t="shared" si="23"/>
        <v>336983.37309375481</v>
      </c>
      <c r="I111" s="577">
        <f t="shared" si="24"/>
        <v>336983.37309375481</v>
      </c>
      <c r="J111" s="514">
        <f t="shared" si="12"/>
        <v>0</v>
      </c>
      <c r="K111" s="514"/>
      <c r="L111" s="525"/>
      <c r="M111" s="514">
        <f t="shared" si="25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2032</v>
      </c>
      <c r="D112" s="374">
        <f>IF(F111+SUM(E$99:E111)=D$92,F111,D$92-SUM(E$99:E111))</f>
        <v>2142215.4364240416</v>
      </c>
      <c r="E112" s="522">
        <f>IF(+J96&lt;F111,J96,D112)</f>
        <v>68484.545454545456</v>
      </c>
      <c r="F112" s="523">
        <f t="shared" si="21"/>
        <v>2073730.8909694962</v>
      </c>
      <c r="G112" s="523">
        <f t="shared" si="22"/>
        <v>2107973.1636967687</v>
      </c>
      <c r="H112" s="526">
        <f t="shared" si="23"/>
        <v>328534.77329389012</v>
      </c>
      <c r="I112" s="577">
        <f t="shared" si="24"/>
        <v>328534.77329389012</v>
      </c>
      <c r="J112" s="514">
        <f t="shared" si="12"/>
        <v>0</v>
      </c>
      <c r="K112" s="514"/>
      <c r="L112" s="525"/>
      <c r="M112" s="514">
        <f t="shared" si="25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2033</v>
      </c>
      <c r="D113" s="374">
        <f>IF(F112+SUM(E$99:E112)=D$92,F112,D$92-SUM(E$99:E112))</f>
        <v>2073730.8909694962</v>
      </c>
      <c r="E113" s="522">
        <f>IF(+J96&lt;F112,J96,D113)</f>
        <v>68484.545454545456</v>
      </c>
      <c r="F113" s="523">
        <f t="shared" si="21"/>
        <v>2005246.3455149508</v>
      </c>
      <c r="G113" s="523">
        <f t="shared" si="22"/>
        <v>2039488.6182422235</v>
      </c>
      <c r="H113" s="526">
        <f t="shared" si="23"/>
        <v>320086.17349402554</v>
      </c>
      <c r="I113" s="577">
        <f t="shared" si="24"/>
        <v>320086.17349402554</v>
      </c>
      <c r="J113" s="514">
        <f t="shared" si="12"/>
        <v>0</v>
      </c>
      <c r="K113" s="514"/>
      <c r="L113" s="525"/>
      <c r="M113" s="514">
        <f t="shared" si="25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2034</v>
      </c>
      <c r="D114" s="374">
        <f>IF(F113+SUM(E$99:E113)=D$92,F113,D$92-SUM(E$99:E113))</f>
        <v>2005246.3455149508</v>
      </c>
      <c r="E114" s="522">
        <f>IF(+J96&lt;F113,J96,D114)</f>
        <v>68484.545454545456</v>
      </c>
      <c r="F114" s="523">
        <f t="shared" si="21"/>
        <v>1936761.8000604054</v>
      </c>
      <c r="G114" s="523">
        <f t="shared" si="22"/>
        <v>1971004.0727876781</v>
      </c>
      <c r="H114" s="526">
        <f t="shared" si="23"/>
        <v>311637.57369416091</v>
      </c>
      <c r="I114" s="577">
        <f t="shared" si="24"/>
        <v>311637.57369416091</v>
      </c>
      <c r="J114" s="514">
        <f t="shared" si="12"/>
        <v>0</v>
      </c>
      <c r="K114" s="514"/>
      <c r="L114" s="525"/>
      <c r="M114" s="514">
        <f t="shared" si="25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2035</v>
      </c>
      <c r="D115" s="374">
        <f>IF(F114+SUM(E$99:E114)=D$92,F114,D$92-SUM(E$99:E114))</f>
        <v>1936761.8000604054</v>
      </c>
      <c r="E115" s="522">
        <f>IF(+J96&lt;F114,J96,D115)</f>
        <v>68484.545454545456</v>
      </c>
      <c r="F115" s="523">
        <f t="shared" si="21"/>
        <v>1868277.25460586</v>
      </c>
      <c r="G115" s="523">
        <f t="shared" si="22"/>
        <v>1902519.5273331327</v>
      </c>
      <c r="H115" s="526">
        <f t="shared" si="23"/>
        <v>303188.97389429633</v>
      </c>
      <c r="I115" s="577">
        <f t="shared" si="24"/>
        <v>303188.97389429633</v>
      </c>
      <c r="J115" s="514">
        <f t="shared" si="12"/>
        <v>0</v>
      </c>
      <c r="K115" s="514"/>
      <c r="L115" s="525"/>
      <c r="M115" s="514">
        <f t="shared" si="25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2036</v>
      </c>
      <c r="D116" s="374">
        <f>IF(F115+SUM(E$99:E115)=D$92,F115,D$92-SUM(E$99:E115))</f>
        <v>1868277.25460586</v>
      </c>
      <c r="E116" s="522">
        <f>IF(+J96&lt;F115,J96,D116)</f>
        <v>68484.545454545456</v>
      </c>
      <c r="F116" s="523">
        <f t="shared" si="21"/>
        <v>1799792.7091513146</v>
      </c>
      <c r="G116" s="523">
        <f t="shared" si="22"/>
        <v>1834034.9818785873</v>
      </c>
      <c r="H116" s="526">
        <f t="shared" si="23"/>
        <v>294740.3740944317</v>
      </c>
      <c r="I116" s="577">
        <f t="shared" si="24"/>
        <v>294740.3740944317</v>
      </c>
      <c r="J116" s="514">
        <f t="shared" si="12"/>
        <v>0</v>
      </c>
      <c r="K116" s="514"/>
      <c r="L116" s="525"/>
      <c r="M116" s="514">
        <f t="shared" si="25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2037</v>
      </c>
      <c r="D117" s="374">
        <f>IF(F116+SUM(E$99:E116)=D$92,F116,D$92-SUM(E$99:E116))</f>
        <v>1799792.7091513146</v>
      </c>
      <c r="E117" s="522">
        <f>IF(+J96&lt;F116,J96,D117)</f>
        <v>68484.545454545456</v>
      </c>
      <c r="F117" s="523">
        <f t="shared" si="21"/>
        <v>1731308.1636967692</v>
      </c>
      <c r="G117" s="523">
        <f t="shared" si="22"/>
        <v>1765550.4364240419</v>
      </c>
      <c r="H117" s="526">
        <f t="shared" si="23"/>
        <v>286291.77429456706</v>
      </c>
      <c r="I117" s="577">
        <f t="shared" si="24"/>
        <v>286291.77429456706</v>
      </c>
      <c r="J117" s="514">
        <f t="shared" si="12"/>
        <v>0</v>
      </c>
      <c r="K117" s="514"/>
      <c r="L117" s="525"/>
      <c r="M117" s="514">
        <f t="shared" si="25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2038</v>
      </c>
      <c r="D118" s="374">
        <f>IF(F117+SUM(E$99:E117)=D$92,F117,D$92-SUM(E$99:E117))</f>
        <v>1731308.1636967692</v>
      </c>
      <c r="E118" s="522">
        <f>IF(+J96&lt;F117,J96,D118)</f>
        <v>68484.545454545456</v>
      </c>
      <c r="F118" s="523">
        <f t="shared" si="21"/>
        <v>1662823.6182422237</v>
      </c>
      <c r="G118" s="523">
        <f t="shared" si="22"/>
        <v>1697065.8909694965</v>
      </c>
      <c r="H118" s="526">
        <f t="shared" si="23"/>
        <v>277843.17449470249</v>
      </c>
      <c r="I118" s="577">
        <f t="shared" si="24"/>
        <v>277843.17449470249</v>
      </c>
      <c r="J118" s="514">
        <f t="shared" si="12"/>
        <v>0</v>
      </c>
      <c r="K118" s="514"/>
      <c r="L118" s="525"/>
      <c r="M118" s="514">
        <f t="shared" si="25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2039</v>
      </c>
      <c r="D119" s="374">
        <f>IF(F118+SUM(E$99:E118)=D$92,F118,D$92-SUM(E$99:E118))</f>
        <v>1662823.6182422237</v>
      </c>
      <c r="E119" s="522">
        <f>IF(+J96&lt;F118,J96,D119)</f>
        <v>68484.545454545456</v>
      </c>
      <c r="F119" s="523">
        <f t="shared" si="21"/>
        <v>1594339.0727876783</v>
      </c>
      <c r="G119" s="523">
        <f t="shared" si="22"/>
        <v>1628581.345514951</v>
      </c>
      <c r="H119" s="526">
        <f t="shared" si="23"/>
        <v>269394.57469483785</v>
      </c>
      <c r="I119" s="577">
        <f t="shared" si="24"/>
        <v>269394.57469483785</v>
      </c>
      <c r="J119" s="514">
        <f t="shared" si="12"/>
        <v>0</v>
      </c>
      <c r="K119" s="514"/>
      <c r="L119" s="525"/>
      <c r="M119" s="514">
        <f t="shared" si="25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2040</v>
      </c>
      <c r="D120" s="374">
        <f>IF(F119+SUM(E$99:E119)=D$92,F119,D$92-SUM(E$99:E119))</f>
        <v>1594339.0727876783</v>
      </c>
      <c r="E120" s="522">
        <f>IF(+J96&lt;F119,J96,D120)</f>
        <v>68484.545454545456</v>
      </c>
      <c r="F120" s="523">
        <f t="shared" si="21"/>
        <v>1525854.5273331329</v>
      </c>
      <c r="G120" s="523">
        <f t="shared" si="22"/>
        <v>1560096.8000604056</v>
      </c>
      <c r="H120" s="526">
        <f t="shared" si="23"/>
        <v>260945.97489497327</v>
      </c>
      <c r="I120" s="577">
        <f t="shared" si="24"/>
        <v>260945.97489497327</v>
      </c>
      <c r="J120" s="514">
        <f t="shared" si="12"/>
        <v>0</v>
      </c>
      <c r="K120" s="514"/>
      <c r="L120" s="525"/>
      <c r="M120" s="514">
        <f t="shared" si="25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2041</v>
      </c>
      <c r="D121" s="374">
        <f>IF(F120+SUM(E$99:E120)=D$92,F120,D$92-SUM(E$99:E120))</f>
        <v>1525854.5273331329</v>
      </c>
      <c r="E121" s="522">
        <f>IF(+J96&lt;F120,J96,D121)</f>
        <v>68484.545454545456</v>
      </c>
      <c r="F121" s="523">
        <f t="shared" si="21"/>
        <v>1457369.9818785875</v>
      </c>
      <c r="G121" s="523">
        <f t="shared" si="22"/>
        <v>1491612.2546058602</v>
      </c>
      <c r="H121" s="526">
        <f t="shared" si="23"/>
        <v>252497.37509510864</v>
      </c>
      <c r="I121" s="577">
        <f t="shared" si="24"/>
        <v>252497.37509510864</v>
      </c>
      <c r="J121" s="514">
        <f t="shared" si="12"/>
        <v>0</v>
      </c>
      <c r="K121" s="514"/>
      <c r="L121" s="525"/>
      <c r="M121" s="514">
        <f t="shared" si="25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2042</v>
      </c>
      <c r="D122" s="374">
        <f>IF(F121+SUM(E$99:E121)=D$92,F121,D$92-SUM(E$99:E121))</f>
        <v>1457369.9818785875</v>
      </c>
      <c r="E122" s="522">
        <f>IF(+J96&lt;F121,J96,D122)</f>
        <v>68484.545454545456</v>
      </c>
      <c r="F122" s="523">
        <f t="shared" si="21"/>
        <v>1388885.4364240421</v>
      </c>
      <c r="G122" s="523">
        <f t="shared" si="22"/>
        <v>1423127.7091513148</v>
      </c>
      <c r="H122" s="526">
        <f t="shared" si="23"/>
        <v>244048.77529524401</v>
      </c>
      <c r="I122" s="577">
        <f t="shared" si="24"/>
        <v>244048.77529524401</v>
      </c>
      <c r="J122" s="514">
        <f t="shared" si="12"/>
        <v>0</v>
      </c>
      <c r="K122" s="514"/>
      <c r="L122" s="525"/>
      <c r="M122" s="514">
        <f t="shared" si="25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2043</v>
      </c>
      <c r="D123" s="374">
        <f>IF(F122+SUM(E$99:E122)=D$92,F122,D$92-SUM(E$99:E122))</f>
        <v>1388885.4364240421</v>
      </c>
      <c r="E123" s="522">
        <f>IF(+J96&lt;F122,J96,D123)</f>
        <v>68484.545454545456</v>
      </c>
      <c r="F123" s="523">
        <f t="shared" si="21"/>
        <v>1320400.8909694967</v>
      </c>
      <c r="G123" s="523">
        <f t="shared" si="22"/>
        <v>1354643.1636967694</v>
      </c>
      <c r="H123" s="526">
        <f t="shared" si="23"/>
        <v>235600.17549537943</v>
      </c>
      <c r="I123" s="577">
        <f t="shared" si="24"/>
        <v>235600.17549537943</v>
      </c>
      <c r="J123" s="514">
        <f t="shared" si="12"/>
        <v>0</v>
      </c>
      <c r="K123" s="514"/>
      <c r="L123" s="525"/>
      <c r="M123" s="514">
        <f t="shared" si="25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2044</v>
      </c>
      <c r="D124" s="374">
        <f>IF(F123+SUM(E$99:E123)=D$92,F123,D$92-SUM(E$99:E123))</f>
        <v>1320400.8909694967</v>
      </c>
      <c r="E124" s="522">
        <f>IF(+J96&lt;F123,J96,D124)</f>
        <v>68484.545454545456</v>
      </c>
      <c r="F124" s="523">
        <f t="shared" si="21"/>
        <v>1251916.3455149513</v>
      </c>
      <c r="G124" s="523">
        <f t="shared" si="22"/>
        <v>1286158.618242224</v>
      </c>
      <c r="H124" s="526">
        <f t="shared" si="23"/>
        <v>227151.5756955148</v>
      </c>
      <c r="I124" s="577">
        <f t="shared" si="24"/>
        <v>227151.5756955148</v>
      </c>
      <c r="J124" s="514">
        <f t="shared" si="12"/>
        <v>0</v>
      </c>
      <c r="K124" s="514"/>
      <c r="L124" s="525"/>
      <c r="M124" s="514">
        <f t="shared" si="25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2045</v>
      </c>
      <c r="D125" s="374">
        <f>IF(F124+SUM(E$99:E124)=D$92,F124,D$92-SUM(E$99:E124))</f>
        <v>1251916.3455149513</v>
      </c>
      <c r="E125" s="522">
        <f>IF(+J96&lt;F124,J96,D125)</f>
        <v>68484.545454545456</v>
      </c>
      <c r="F125" s="523">
        <f t="shared" si="21"/>
        <v>1183431.8000604059</v>
      </c>
      <c r="G125" s="523">
        <f t="shared" si="22"/>
        <v>1217674.0727876786</v>
      </c>
      <c r="H125" s="526">
        <f t="shared" si="23"/>
        <v>218702.97589565022</v>
      </c>
      <c r="I125" s="577">
        <f t="shared" si="24"/>
        <v>218702.97589565022</v>
      </c>
      <c r="J125" s="514">
        <f t="shared" si="12"/>
        <v>0</v>
      </c>
      <c r="K125" s="514"/>
      <c r="L125" s="525"/>
      <c r="M125" s="514">
        <f t="shared" si="25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2046</v>
      </c>
      <c r="D126" s="374">
        <f>IF(F125+SUM(E$99:E125)=D$92,F125,D$92-SUM(E$99:E125))</f>
        <v>1183431.8000604059</v>
      </c>
      <c r="E126" s="522">
        <f>IF(+J96&lt;F125,J96,D126)</f>
        <v>68484.545454545456</v>
      </c>
      <c r="F126" s="523">
        <f t="shared" si="21"/>
        <v>1114947.2546058604</v>
      </c>
      <c r="G126" s="523">
        <f t="shared" si="22"/>
        <v>1149189.5273331332</v>
      </c>
      <c r="H126" s="526">
        <f t="shared" si="23"/>
        <v>210254.37609578558</v>
      </c>
      <c r="I126" s="577">
        <f t="shared" si="24"/>
        <v>210254.37609578558</v>
      </c>
      <c r="J126" s="514">
        <f t="shared" si="12"/>
        <v>0</v>
      </c>
      <c r="K126" s="514"/>
      <c r="L126" s="525"/>
      <c r="M126" s="514">
        <f t="shared" si="25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2047</v>
      </c>
      <c r="D127" s="374">
        <f>IF(F126+SUM(E$99:E126)=D$92,F126,D$92-SUM(E$99:E126))</f>
        <v>1114947.2546058604</v>
      </c>
      <c r="E127" s="522">
        <f>IF(+J96&lt;F126,J96,D127)</f>
        <v>68484.545454545456</v>
      </c>
      <c r="F127" s="523">
        <f t="shared" si="21"/>
        <v>1046462.709151315</v>
      </c>
      <c r="G127" s="523">
        <f t="shared" si="22"/>
        <v>1080704.9818785877</v>
      </c>
      <c r="H127" s="526">
        <f t="shared" si="23"/>
        <v>201805.77629592101</v>
      </c>
      <c r="I127" s="577">
        <f t="shared" si="24"/>
        <v>201805.77629592101</v>
      </c>
      <c r="J127" s="514">
        <f t="shared" si="12"/>
        <v>0</v>
      </c>
      <c r="K127" s="514"/>
      <c r="L127" s="525"/>
      <c r="M127" s="514">
        <f t="shared" si="25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2048</v>
      </c>
      <c r="D128" s="374">
        <f>IF(F127+SUM(E$99:E127)=D$92,F127,D$92-SUM(E$99:E127))</f>
        <v>1046462.709151315</v>
      </c>
      <c r="E128" s="522">
        <f>IF(+J96&lt;F127,J96,D128)</f>
        <v>68484.545454545456</v>
      </c>
      <c r="F128" s="523">
        <f t="shared" si="21"/>
        <v>977978.16369676962</v>
      </c>
      <c r="G128" s="523">
        <f t="shared" si="22"/>
        <v>1012220.4364240423</v>
      </c>
      <c r="H128" s="526">
        <f t="shared" si="23"/>
        <v>193357.17649605637</v>
      </c>
      <c r="I128" s="577">
        <f t="shared" si="24"/>
        <v>193357.17649605637</v>
      </c>
      <c r="J128" s="514">
        <f t="shared" si="12"/>
        <v>0</v>
      </c>
      <c r="K128" s="514"/>
      <c r="L128" s="525"/>
      <c r="M128" s="514">
        <f t="shared" si="25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2049</v>
      </c>
      <c r="D129" s="374">
        <f>IF(F128+SUM(E$99:E128)=D$92,F128,D$92-SUM(E$99:E128))</f>
        <v>977978.16369676962</v>
      </c>
      <c r="E129" s="522">
        <f>IF(+J96&lt;F128,J96,D129)</f>
        <v>68484.545454545456</v>
      </c>
      <c r="F129" s="523">
        <f t="shared" si="21"/>
        <v>909493.61824222421</v>
      </c>
      <c r="G129" s="523">
        <f t="shared" si="22"/>
        <v>943735.89096949692</v>
      </c>
      <c r="H129" s="526">
        <f t="shared" si="23"/>
        <v>184908.57669619174</v>
      </c>
      <c r="I129" s="577">
        <f t="shared" si="24"/>
        <v>184908.57669619174</v>
      </c>
      <c r="J129" s="514">
        <f t="shared" si="12"/>
        <v>0</v>
      </c>
      <c r="K129" s="514"/>
      <c r="L129" s="525"/>
      <c r="M129" s="514">
        <f t="shared" si="25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2050</v>
      </c>
      <c r="D130" s="374">
        <f>IF(F129+SUM(E$99:E129)=D$92,F129,D$92-SUM(E$99:E129))</f>
        <v>909493.61824222421</v>
      </c>
      <c r="E130" s="522">
        <f>IF(+J96&lt;F129,J96,D130)</f>
        <v>68484.545454545456</v>
      </c>
      <c r="F130" s="523">
        <f t="shared" si="21"/>
        <v>841009.0727876788</v>
      </c>
      <c r="G130" s="523">
        <f t="shared" si="22"/>
        <v>875251.34551495151</v>
      </c>
      <c r="H130" s="526">
        <f t="shared" si="23"/>
        <v>176459.97689632716</v>
      </c>
      <c r="I130" s="577">
        <f t="shared" si="24"/>
        <v>176459.97689632716</v>
      </c>
      <c r="J130" s="514">
        <f t="shared" si="12"/>
        <v>0</v>
      </c>
      <c r="K130" s="514"/>
      <c r="L130" s="525"/>
      <c r="M130" s="514">
        <f t="shared" si="25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2051</v>
      </c>
      <c r="D131" s="374">
        <f>IF(F130+SUM(E$99:E130)=D$92,F130,D$92-SUM(E$99:E130))</f>
        <v>841009.0727876788</v>
      </c>
      <c r="E131" s="522">
        <f>IF(+J96&lt;F130,J96,D131)</f>
        <v>68484.545454545456</v>
      </c>
      <c r="F131" s="523">
        <f t="shared" si="21"/>
        <v>772524.52733313339</v>
      </c>
      <c r="G131" s="523">
        <f t="shared" si="22"/>
        <v>806766.80006040609</v>
      </c>
      <c r="H131" s="526">
        <f t="shared" si="23"/>
        <v>168011.37709646253</v>
      </c>
      <c r="I131" s="577">
        <f t="shared" si="24"/>
        <v>168011.37709646253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6"/>
        <v/>
      </c>
      <c r="C132" s="507">
        <f>IF(D93="","-",+C131+1)</f>
        <v>2052</v>
      </c>
      <c r="D132" s="374">
        <f>IF(F131+SUM(E$99:E131)=D$92,F131,D$92-SUM(E$99:E131))</f>
        <v>772524.52733313339</v>
      </c>
      <c r="E132" s="522">
        <f>IF(+J96&lt;F131,J96,D132)</f>
        <v>68484.545454545456</v>
      </c>
      <c r="F132" s="523">
        <f t="shared" si="21"/>
        <v>704039.98187858798</v>
      </c>
      <c r="G132" s="523">
        <f t="shared" si="22"/>
        <v>738282.25460586068</v>
      </c>
      <c r="H132" s="526">
        <f t="shared" si="23"/>
        <v>159562.77729659792</v>
      </c>
      <c r="I132" s="577">
        <f t="shared" si="24"/>
        <v>159562.77729659792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6"/>
        <v/>
      </c>
      <c r="C133" s="507">
        <f>IF(D93="","-",+C132+1)</f>
        <v>2053</v>
      </c>
      <c r="D133" s="374">
        <f>IF(F132+SUM(E$99:E132)=D$92,F132,D$92-SUM(E$99:E132))</f>
        <v>704039.98187858798</v>
      </c>
      <c r="E133" s="522">
        <f>IF(+J96&lt;F132,J96,D133)</f>
        <v>68484.545454545456</v>
      </c>
      <c r="F133" s="523">
        <f t="shared" si="21"/>
        <v>635555.43642404256</v>
      </c>
      <c r="G133" s="523">
        <f t="shared" si="22"/>
        <v>669797.70915131527</v>
      </c>
      <c r="H133" s="526">
        <f t="shared" si="23"/>
        <v>151114.17749673332</v>
      </c>
      <c r="I133" s="577">
        <f t="shared" si="24"/>
        <v>151114.17749673332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6"/>
        <v/>
      </c>
      <c r="C134" s="507">
        <f>IF(D93="","-",+C133+1)</f>
        <v>2054</v>
      </c>
      <c r="D134" s="374">
        <f>IF(F133+SUM(E$99:E133)=D$92,F133,D$92-SUM(E$99:E133))</f>
        <v>635555.43642404256</v>
      </c>
      <c r="E134" s="522">
        <f>IF(+J96&lt;F133,J96,D134)</f>
        <v>68484.545454545456</v>
      </c>
      <c r="F134" s="523">
        <f t="shared" si="21"/>
        <v>567070.89096949715</v>
      </c>
      <c r="G134" s="523">
        <f t="shared" si="22"/>
        <v>601313.16369676986</v>
      </c>
      <c r="H134" s="526">
        <f t="shared" si="23"/>
        <v>142665.57769686871</v>
      </c>
      <c r="I134" s="577">
        <f t="shared" si="24"/>
        <v>142665.57769686871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6"/>
        <v/>
      </c>
      <c r="C135" s="507">
        <f>IF(D93="","-",+C134+1)</f>
        <v>2055</v>
      </c>
      <c r="D135" s="374">
        <f>IF(F134+SUM(E$99:E134)=D$92,F134,D$92-SUM(E$99:E134))</f>
        <v>567070.89096949715</v>
      </c>
      <c r="E135" s="522">
        <f>IF(+J96&lt;F134,J96,D135)</f>
        <v>68484.545454545456</v>
      </c>
      <c r="F135" s="523">
        <f t="shared" si="21"/>
        <v>498586.34551495168</v>
      </c>
      <c r="G135" s="523">
        <f t="shared" si="22"/>
        <v>532828.61824222445</v>
      </c>
      <c r="H135" s="526">
        <f t="shared" si="23"/>
        <v>134216.97789700411</v>
      </c>
      <c r="I135" s="577">
        <f t="shared" si="24"/>
        <v>134216.97789700411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6"/>
        <v/>
      </c>
      <c r="C136" s="507">
        <f>IF(D93="","-",+C135+1)</f>
        <v>2056</v>
      </c>
      <c r="D136" s="374">
        <f>IF(F135+SUM(E$99:E135)=D$92,F135,D$92-SUM(E$99:E135))</f>
        <v>498586.34551495168</v>
      </c>
      <c r="E136" s="522">
        <f>IF(+J96&lt;F135,J96,D136)</f>
        <v>68484.545454545456</v>
      </c>
      <c r="F136" s="523">
        <f t="shared" si="21"/>
        <v>430101.80006040621</v>
      </c>
      <c r="G136" s="523">
        <f t="shared" si="22"/>
        <v>464344.07278767892</v>
      </c>
      <c r="H136" s="526">
        <f t="shared" si="23"/>
        <v>125768.37809713947</v>
      </c>
      <c r="I136" s="577">
        <f t="shared" si="24"/>
        <v>125768.37809713947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6"/>
        <v/>
      </c>
      <c r="C137" s="507">
        <f>IF(D93="","-",+C136+1)</f>
        <v>2057</v>
      </c>
      <c r="D137" s="374">
        <f>IF(F136+SUM(E$99:E136)=D$92,F136,D$92-SUM(E$99:E136))</f>
        <v>430101.80006040621</v>
      </c>
      <c r="E137" s="522">
        <f>IF(+J96&lt;F136,J96,D137)</f>
        <v>68484.545454545456</v>
      </c>
      <c r="F137" s="523">
        <f t="shared" si="21"/>
        <v>361617.25460586074</v>
      </c>
      <c r="G137" s="523">
        <f t="shared" si="22"/>
        <v>395859.5273331335</v>
      </c>
      <c r="H137" s="526">
        <f t="shared" si="23"/>
        <v>117319.77829727487</v>
      </c>
      <c r="I137" s="577">
        <f t="shared" si="24"/>
        <v>117319.77829727487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6"/>
        <v/>
      </c>
      <c r="C138" s="507">
        <f>IF(D93="","-",+C137+1)</f>
        <v>2058</v>
      </c>
      <c r="D138" s="374">
        <f>IF(F137+SUM(E$99:E137)=D$92,F137,D$92-SUM(E$99:E137))</f>
        <v>361617.25460586074</v>
      </c>
      <c r="E138" s="522">
        <f>IF(+J96&lt;F137,J96,D138)</f>
        <v>68484.545454545456</v>
      </c>
      <c r="F138" s="523">
        <f t="shared" si="21"/>
        <v>293132.70915131527</v>
      </c>
      <c r="G138" s="523">
        <f t="shared" si="22"/>
        <v>327374.98187858798</v>
      </c>
      <c r="H138" s="526">
        <f t="shared" si="23"/>
        <v>108871.17849741023</v>
      </c>
      <c r="I138" s="577">
        <f t="shared" si="24"/>
        <v>108871.17849741023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6"/>
        <v/>
      </c>
      <c r="C139" s="507">
        <f>IF(D93="","-",+C138+1)</f>
        <v>2059</v>
      </c>
      <c r="D139" s="374">
        <f>IF(F138+SUM(E$99:E138)=D$92,F138,D$92-SUM(E$99:E138))</f>
        <v>293132.70915131527</v>
      </c>
      <c r="E139" s="522">
        <f>IF(+J96&lt;F138,J96,D139)</f>
        <v>68484.545454545456</v>
      </c>
      <c r="F139" s="523">
        <f t="shared" si="21"/>
        <v>224648.1636967698</v>
      </c>
      <c r="G139" s="523">
        <f t="shared" si="22"/>
        <v>258890.43642404253</v>
      </c>
      <c r="H139" s="526">
        <f t="shared" si="23"/>
        <v>100422.57869754563</v>
      </c>
      <c r="I139" s="577">
        <f t="shared" si="24"/>
        <v>100422.57869754563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6"/>
        <v/>
      </c>
      <c r="C140" s="507">
        <f>IF(D93="","-",+C139+1)</f>
        <v>2060</v>
      </c>
      <c r="D140" s="374">
        <f>IF(F139+SUM(E$99:E139)=D$92,F139,D$92-SUM(E$99:E139))</f>
        <v>224648.1636967698</v>
      </c>
      <c r="E140" s="522">
        <f>IF(+J96&lt;F139,J96,D140)</f>
        <v>68484.545454545456</v>
      </c>
      <c r="F140" s="523">
        <f t="shared" si="21"/>
        <v>156163.61824222433</v>
      </c>
      <c r="G140" s="523">
        <f t="shared" si="22"/>
        <v>190405.89096949706</v>
      </c>
      <c r="H140" s="526">
        <f t="shared" si="23"/>
        <v>91973.978897681009</v>
      </c>
      <c r="I140" s="577">
        <f t="shared" si="24"/>
        <v>91973.978897681009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6"/>
        <v/>
      </c>
      <c r="C141" s="507">
        <f>IF(D93="","-",+C140+1)</f>
        <v>2061</v>
      </c>
      <c r="D141" s="374">
        <f>IF(F140+SUM(E$99:E140)=D$92,F140,D$92-SUM(E$99:E140))</f>
        <v>156163.61824222433</v>
      </c>
      <c r="E141" s="522">
        <f>IF(+J96&lt;F140,J96,D141)</f>
        <v>68484.545454545456</v>
      </c>
      <c r="F141" s="523">
        <f t="shared" si="21"/>
        <v>87679.072787678873</v>
      </c>
      <c r="G141" s="523">
        <f t="shared" si="22"/>
        <v>121921.34551495159</v>
      </c>
      <c r="H141" s="526">
        <f t="shared" si="23"/>
        <v>83525.379097816389</v>
      </c>
      <c r="I141" s="577">
        <f t="shared" si="24"/>
        <v>83525.379097816389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6"/>
        <v/>
      </c>
      <c r="C142" s="507">
        <f>IF(D93="","-",+C141+1)</f>
        <v>2062</v>
      </c>
      <c r="D142" s="374">
        <f>IF(F141+SUM(E$99:E141)=D$92,F141,D$92-SUM(E$99:E141))</f>
        <v>87679.072787678873</v>
      </c>
      <c r="E142" s="522">
        <f>IF(+J96&lt;F141,J96,D142)</f>
        <v>68484.545454545456</v>
      </c>
      <c r="F142" s="523">
        <f t="shared" si="21"/>
        <v>19194.527333133417</v>
      </c>
      <c r="G142" s="523">
        <f t="shared" si="22"/>
        <v>53436.800060406145</v>
      </c>
      <c r="H142" s="526">
        <f t="shared" si="23"/>
        <v>75076.779297951769</v>
      </c>
      <c r="I142" s="577">
        <f t="shared" si="24"/>
        <v>75076.779297951769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6"/>
        <v/>
      </c>
      <c r="C143" s="507">
        <f>IF(D93="","-",+C142+1)</f>
        <v>2063</v>
      </c>
      <c r="D143" s="374">
        <f>IF(F142+SUM(E$99:E142)=D$92,F142,D$92-SUM(E$99:E142))</f>
        <v>19194.527333133417</v>
      </c>
      <c r="E143" s="522">
        <f>IF(+J96&lt;F142,J96,D143)</f>
        <v>19194.527333133417</v>
      </c>
      <c r="F143" s="523">
        <f t="shared" si="21"/>
        <v>0</v>
      </c>
      <c r="G143" s="523">
        <f t="shared" si="22"/>
        <v>9597.2636665667087</v>
      </c>
      <c r="H143" s="526">
        <f t="shared" si="23"/>
        <v>20378.494304870423</v>
      </c>
      <c r="I143" s="577">
        <f t="shared" si="24"/>
        <v>20378.494304870423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6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23"/>
        <v>0</v>
      </c>
      <c r="I144" s="577">
        <f t="shared" si="24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6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23"/>
        <v>0</v>
      </c>
      <c r="I145" s="577">
        <f t="shared" si="24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6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23"/>
        <v>0</v>
      </c>
      <c r="I146" s="577">
        <f t="shared" si="24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6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23"/>
        <v>0</v>
      </c>
      <c r="I147" s="577">
        <f t="shared" si="24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6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23"/>
        <v>0</v>
      </c>
      <c r="I148" s="577">
        <f t="shared" si="24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6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23"/>
        <v>0</v>
      </c>
      <c r="I149" s="577">
        <f t="shared" si="24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6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23"/>
        <v>0</v>
      </c>
      <c r="I150" s="577">
        <f t="shared" si="24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6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23"/>
        <v>0</v>
      </c>
      <c r="I151" s="577">
        <f t="shared" si="24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6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23"/>
        <v>0</v>
      </c>
      <c r="I152" s="577">
        <f t="shared" si="24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6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23"/>
        <v>0</v>
      </c>
      <c r="I153" s="577">
        <f t="shared" si="24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6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23"/>
        <v>0</v>
      </c>
      <c r="I154" s="579">
        <f t="shared" si="24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3013320</v>
      </c>
      <c r="F155" s="375"/>
      <c r="G155" s="375"/>
      <c r="H155" s="375">
        <f>SUM(H99:H154)</f>
        <v>10955504.277939836</v>
      </c>
      <c r="I155" s="375">
        <f>SUM(I99:I154)</f>
        <v>10955504.277939836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view="pageBreakPreview" zoomScale="80" zoomScaleNormal="100" zoomScaleSheetLayoutView="80" workbookViewId="0">
      <selection activeCell="P1" sqref="P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393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391</v>
      </c>
      <c r="H15" s="181" t="s">
        <v>392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2023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394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395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2023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0.12336505621508605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44</v>
      </c>
      <c r="E95" s="47" t="s">
        <v>60</v>
      </c>
      <c r="F95" s="45"/>
      <c r="G95" s="45"/>
      <c r="J95" s="51">
        <f>IF(H87="",J94,'SWE.WS.G.BPU.ATRR.True-up'!$F$80)</f>
        <v>0.12336505621508605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391</v>
      </c>
      <c r="I97" s="181" t="s">
        <v>392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68" zoomScaleNormal="100" zoomScaleSheetLayoutView="80" workbookViewId="0">
      <selection activeCell="D93" sqref="D9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324996.32688893087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324996.32688893087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2046170.1504740291</v>
      </c>
      <c r="E31" s="520">
        <v>70994.476190476184</v>
      </c>
      <c r="F31" s="515">
        <v>1975175.6742835529</v>
      </c>
      <c r="G31" s="516">
        <v>324996.32688893087</v>
      </c>
      <c r="H31" s="510">
        <v>324996.32688893087</v>
      </c>
      <c r="I31" s="511">
        <f t="shared" si="0"/>
        <v>0</v>
      </c>
      <c r="J31" s="511"/>
      <c r="K31" s="518">
        <f t="shared" ref="K31" si="17">G31</f>
        <v>324996.32688893087</v>
      </c>
      <c r="L31" s="519">
        <f t="shared" ref="L31" si="18">IF(K31&lt;&gt;0,+G31-K31,0)</f>
        <v>0</v>
      </c>
      <c r="M31" s="518">
        <f t="shared" ref="M31" si="19">H31</f>
        <v>324996.32688893087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70994.476190476184</v>
      </c>
      <c r="F32" s="523">
        <f t="shared" ref="F32:F48" si="20">+D32-E32</f>
        <v>1904181.1980930767</v>
      </c>
      <c r="G32" s="524">
        <f t="shared" ref="G32:G72" si="21">+I$12*((D32+F32)/2)+E32</f>
        <v>289099.86619123758</v>
      </c>
      <c r="H32" s="491">
        <f t="shared" ref="H32:H72" si="22">+I$13*((D32+F32)/2)+E32</f>
        <v>289099.86619123758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70994.476190476184</v>
      </c>
      <c r="F33" s="523">
        <f t="shared" si="20"/>
        <v>1833186.7219026005</v>
      </c>
      <c r="G33" s="524">
        <f t="shared" si="21"/>
        <v>281116.95643231284</v>
      </c>
      <c r="H33" s="491">
        <f t="shared" si="22"/>
        <v>281116.95643231284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1833186.7219026005</v>
      </c>
      <c r="E34" s="522">
        <f>IF(+I14&lt;F33,I14,D34)</f>
        <v>70994.476190476184</v>
      </c>
      <c r="F34" s="523">
        <f t="shared" si="20"/>
        <v>1762192.2457121243</v>
      </c>
      <c r="G34" s="524">
        <f t="shared" si="21"/>
        <v>273134.0466733881</v>
      </c>
      <c r="H34" s="491">
        <f t="shared" si="22"/>
        <v>273134.0466733881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1762192.2457121243</v>
      </c>
      <c r="E35" s="522">
        <f>IF(+I14&lt;F34,I14,D35)</f>
        <v>70994.476190476184</v>
      </c>
      <c r="F35" s="523">
        <f t="shared" si="20"/>
        <v>1691197.7695216481</v>
      </c>
      <c r="G35" s="524">
        <f t="shared" si="21"/>
        <v>265151.13691446336</v>
      </c>
      <c r="H35" s="491">
        <f t="shared" si="22"/>
        <v>265151.13691446336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1691197.7695216481</v>
      </c>
      <c r="E36" s="522">
        <f>IF(+I14&lt;F35,I14,D36)</f>
        <v>70994.476190476184</v>
      </c>
      <c r="F36" s="523">
        <f t="shared" si="20"/>
        <v>1620203.2933311719</v>
      </c>
      <c r="G36" s="524">
        <f t="shared" si="21"/>
        <v>257168.2271555386</v>
      </c>
      <c r="H36" s="491">
        <f t="shared" si="22"/>
        <v>257168.2271555386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1620203.2933311719</v>
      </c>
      <c r="E37" s="522">
        <f>IF(+I14&lt;F36,I14,D37)</f>
        <v>70994.476190476184</v>
      </c>
      <c r="F37" s="523">
        <f t="shared" si="20"/>
        <v>1549208.8171406956</v>
      </c>
      <c r="G37" s="524">
        <f t="shared" si="21"/>
        <v>249185.31739661386</v>
      </c>
      <c r="H37" s="491">
        <f t="shared" si="22"/>
        <v>249185.31739661386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1549208.8171406956</v>
      </c>
      <c r="E38" s="522">
        <f>IF(+I14&lt;F37,I14,D38)</f>
        <v>70994.476190476184</v>
      </c>
      <c r="F38" s="523">
        <f t="shared" si="20"/>
        <v>1478214.3409502194</v>
      </c>
      <c r="G38" s="524">
        <f t="shared" si="21"/>
        <v>241202.40763768912</v>
      </c>
      <c r="H38" s="491">
        <f t="shared" si="22"/>
        <v>241202.40763768912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1478214.3409502194</v>
      </c>
      <c r="E39" s="522">
        <f>IF(+I14&lt;F38,I14,D39)</f>
        <v>70994.476190476184</v>
      </c>
      <c r="F39" s="523">
        <f t="shared" si="20"/>
        <v>1407219.8647597432</v>
      </c>
      <c r="G39" s="524">
        <f t="shared" si="21"/>
        <v>233219.49787876438</v>
      </c>
      <c r="H39" s="491">
        <f t="shared" si="22"/>
        <v>233219.49787876438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1407219.8647597432</v>
      </c>
      <c r="E40" s="522">
        <f>IF(+I14&lt;F39,I14,D40)</f>
        <v>70994.476190476184</v>
      </c>
      <c r="F40" s="523">
        <f t="shared" si="20"/>
        <v>1336225.388569267</v>
      </c>
      <c r="G40" s="524">
        <f t="shared" si="21"/>
        <v>225236.58811983964</v>
      </c>
      <c r="H40" s="491">
        <f t="shared" si="22"/>
        <v>225236.58811983964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1336225.388569267</v>
      </c>
      <c r="E41" s="522">
        <f>IF(+I14&lt;F40,I14,D41)</f>
        <v>70994.476190476184</v>
      </c>
      <c r="F41" s="523">
        <f t="shared" si="20"/>
        <v>1265230.9123787908</v>
      </c>
      <c r="G41" s="524">
        <f t="shared" si="21"/>
        <v>217253.67836091487</v>
      </c>
      <c r="H41" s="491">
        <f t="shared" si="22"/>
        <v>217253.67836091487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1265230.9123787908</v>
      </c>
      <c r="E42" s="522">
        <f>IF(+I14&lt;F41,I14,D42)</f>
        <v>70994.476190476184</v>
      </c>
      <c r="F42" s="523">
        <f t="shared" si="20"/>
        <v>1194236.4361883146</v>
      </c>
      <c r="G42" s="524">
        <f t="shared" si="21"/>
        <v>209270.76860199013</v>
      </c>
      <c r="H42" s="491">
        <f t="shared" si="22"/>
        <v>209270.76860199013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1194236.4361883146</v>
      </c>
      <c r="E43" s="522">
        <f>IF(+I14&lt;F42,I14,D43)</f>
        <v>70994.476190476184</v>
      </c>
      <c r="F43" s="523">
        <f t="shared" si="20"/>
        <v>1123241.9599978384</v>
      </c>
      <c r="G43" s="524">
        <f t="shared" si="21"/>
        <v>201287.85884306539</v>
      </c>
      <c r="H43" s="491">
        <f t="shared" si="22"/>
        <v>201287.85884306539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1123241.9599978384</v>
      </c>
      <c r="E44" s="522">
        <f>IF(+I14&lt;F43,I14,D44)</f>
        <v>70994.476190476184</v>
      </c>
      <c r="F44" s="523">
        <f t="shared" si="20"/>
        <v>1052247.4838073622</v>
      </c>
      <c r="G44" s="524">
        <f t="shared" si="21"/>
        <v>193304.94908414065</v>
      </c>
      <c r="H44" s="491">
        <f t="shared" si="22"/>
        <v>193304.94908414065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1052247.4838073622</v>
      </c>
      <c r="E45" s="522">
        <f>IF(+I14&lt;F44,I14,D45)</f>
        <v>70994.476190476184</v>
      </c>
      <c r="F45" s="523">
        <f t="shared" si="20"/>
        <v>981253.00761688594</v>
      </c>
      <c r="G45" s="524">
        <f t="shared" si="21"/>
        <v>185322.03932521591</v>
      </c>
      <c r="H45" s="491">
        <f t="shared" si="22"/>
        <v>185322.03932521591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981253.00761688594</v>
      </c>
      <c r="E46" s="522">
        <f>IF(+I14&lt;F45,I14,D46)</f>
        <v>70994.476190476184</v>
      </c>
      <c r="F46" s="523">
        <f t="shared" si="20"/>
        <v>910258.53142640973</v>
      </c>
      <c r="G46" s="524">
        <f t="shared" si="21"/>
        <v>177339.12956629117</v>
      </c>
      <c r="H46" s="491">
        <f t="shared" si="22"/>
        <v>177339.12956629117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910258.53142640973</v>
      </c>
      <c r="E47" s="522">
        <f>IF(+I14&lt;F46,I14,D47)</f>
        <v>70994.476190476184</v>
      </c>
      <c r="F47" s="523">
        <f t="shared" si="20"/>
        <v>839264.05523593351</v>
      </c>
      <c r="G47" s="524">
        <f t="shared" si="21"/>
        <v>169356.21980736643</v>
      </c>
      <c r="H47" s="491">
        <f t="shared" si="22"/>
        <v>169356.21980736643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839264.05523593351</v>
      </c>
      <c r="E48" s="522">
        <f>IF(+I14&lt;F47,I14,D48)</f>
        <v>70994.476190476184</v>
      </c>
      <c r="F48" s="523">
        <f t="shared" si="20"/>
        <v>768269.5790454573</v>
      </c>
      <c r="G48" s="524">
        <f t="shared" si="21"/>
        <v>161373.31004844169</v>
      </c>
      <c r="H48" s="491">
        <f t="shared" si="22"/>
        <v>161373.31004844169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768269.5790454573</v>
      </c>
      <c r="E49" s="522">
        <f>IF(+I14&lt;F48,I14,D49)</f>
        <v>70994.476190476184</v>
      </c>
      <c r="F49" s="523">
        <f t="shared" ref="F49:F72" si="23">+D49-E49</f>
        <v>697275.10285498109</v>
      </c>
      <c r="G49" s="524">
        <f t="shared" si="21"/>
        <v>153390.40028951695</v>
      </c>
      <c r="H49" s="491">
        <f t="shared" si="22"/>
        <v>153390.40028951695</v>
      </c>
      <c r="I49" s="511">
        <f t="shared" ref="I49:I72" si="24">H49-G49</f>
        <v>0</v>
      </c>
      <c r="J49" s="511"/>
      <c r="K49" s="525"/>
      <c r="L49" s="514">
        <f t="shared" ref="L49:L72" si="25">IF(K49&lt;&gt;0,+G49-K49,0)</f>
        <v>0</v>
      </c>
      <c r="M49" s="525"/>
      <c r="N49" s="514">
        <f t="shared" ref="N49:N72" si="26">IF(M49&lt;&gt;0,+H49-M49,0)</f>
        <v>0</v>
      </c>
      <c r="O49" s="514">
        <f t="shared" ref="O49:O72" si="27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697275.10285498109</v>
      </c>
      <c r="E50" s="522">
        <f>IF(+I14&lt;F49,I14,D50)</f>
        <v>70994.476190476184</v>
      </c>
      <c r="F50" s="523">
        <f t="shared" si="23"/>
        <v>626280.62666450487</v>
      </c>
      <c r="G50" s="524">
        <f t="shared" si="21"/>
        <v>145407.49053059221</v>
      </c>
      <c r="H50" s="491">
        <f t="shared" si="22"/>
        <v>145407.49053059221</v>
      </c>
      <c r="I50" s="511">
        <f t="shared" si="24"/>
        <v>0</v>
      </c>
      <c r="J50" s="511"/>
      <c r="K50" s="525"/>
      <c r="L50" s="514">
        <f t="shared" si="25"/>
        <v>0</v>
      </c>
      <c r="M50" s="525"/>
      <c r="N50" s="514">
        <f t="shared" si="26"/>
        <v>0</v>
      </c>
      <c r="O50" s="514">
        <f t="shared" si="27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626280.62666450487</v>
      </c>
      <c r="E51" s="522">
        <f>IF(+I14&lt;F50,I14,D51)</f>
        <v>70994.476190476184</v>
      </c>
      <c r="F51" s="523">
        <f t="shared" si="23"/>
        <v>555286.15047402866</v>
      </c>
      <c r="G51" s="524">
        <f t="shared" si="21"/>
        <v>137424.58077166745</v>
      </c>
      <c r="H51" s="491">
        <f t="shared" si="22"/>
        <v>137424.58077166745</v>
      </c>
      <c r="I51" s="511">
        <f t="shared" si="24"/>
        <v>0</v>
      </c>
      <c r="J51" s="511"/>
      <c r="K51" s="525"/>
      <c r="L51" s="514">
        <f t="shared" si="25"/>
        <v>0</v>
      </c>
      <c r="M51" s="525"/>
      <c r="N51" s="514">
        <f t="shared" si="26"/>
        <v>0</v>
      </c>
      <c r="O51" s="514">
        <f t="shared" si="27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555286.15047402866</v>
      </c>
      <c r="E52" s="522">
        <f>IF(+I14&lt;F51,I14,D52)</f>
        <v>70994.476190476184</v>
      </c>
      <c r="F52" s="523">
        <f t="shared" si="23"/>
        <v>484291.67428355245</v>
      </c>
      <c r="G52" s="524">
        <f t="shared" si="21"/>
        <v>129441.67101274271</v>
      </c>
      <c r="H52" s="491">
        <f t="shared" si="22"/>
        <v>129441.67101274271</v>
      </c>
      <c r="I52" s="511">
        <f t="shared" si="24"/>
        <v>0</v>
      </c>
      <c r="J52" s="511"/>
      <c r="K52" s="525"/>
      <c r="L52" s="514">
        <f t="shared" si="25"/>
        <v>0</v>
      </c>
      <c r="M52" s="525"/>
      <c r="N52" s="514">
        <f t="shared" si="26"/>
        <v>0</v>
      </c>
      <c r="O52" s="514">
        <f t="shared" si="27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484291.67428355245</v>
      </c>
      <c r="E53" s="522">
        <f>IF(+I14&lt;F52,I14,D53)</f>
        <v>70994.476190476184</v>
      </c>
      <c r="F53" s="523">
        <f t="shared" si="23"/>
        <v>413297.19809307624</v>
      </c>
      <c r="G53" s="524">
        <f t="shared" si="21"/>
        <v>121458.76125381797</v>
      </c>
      <c r="H53" s="491">
        <f t="shared" si="22"/>
        <v>121458.76125381797</v>
      </c>
      <c r="I53" s="511">
        <f t="shared" si="24"/>
        <v>0</v>
      </c>
      <c r="J53" s="511"/>
      <c r="K53" s="525"/>
      <c r="L53" s="514">
        <f t="shared" si="25"/>
        <v>0</v>
      </c>
      <c r="M53" s="525"/>
      <c r="N53" s="514">
        <f t="shared" si="26"/>
        <v>0</v>
      </c>
      <c r="O53" s="514">
        <f t="shared" si="27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413297.19809307624</v>
      </c>
      <c r="E54" s="522">
        <f>IF(+I14&lt;F53,I14,D54)</f>
        <v>70994.476190476184</v>
      </c>
      <c r="F54" s="523">
        <f t="shared" si="23"/>
        <v>342302.72190260002</v>
      </c>
      <c r="G54" s="524">
        <f t="shared" si="21"/>
        <v>113475.85149489323</v>
      </c>
      <c r="H54" s="491">
        <f t="shared" si="22"/>
        <v>113475.85149489323</v>
      </c>
      <c r="I54" s="511">
        <f t="shared" si="24"/>
        <v>0</v>
      </c>
      <c r="J54" s="511"/>
      <c r="K54" s="525"/>
      <c r="L54" s="514">
        <f t="shared" si="25"/>
        <v>0</v>
      </c>
      <c r="M54" s="525"/>
      <c r="N54" s="514">
        <f t="shared" si="26"/>
        <v>0</v>
      </c>
      <c r="O54" s="514">
        <f t="shared" si="27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342302.72190260002</v>
      </c>
      <c r="E55" s="522">
        <f>IF(+I14&lt;F54,I14,D55)</f>
        <v>70994.476190476184</v>
      </c>
      <c r="F55" s="523">
        <f t="shared" si="23"/>
        <v>271308.24571212381</v>
      </c>
      <c r="G55" s="524">
        <f t="shared" si="21"/>
        <v>105492.94173596849</v>
      </c>
      <c r="H55" s="491">
        <f t="shared" si="22"/>
        <v>105492.94173596849</v>
      </c>
      <c r="I55" s="511">
        <f t="shared" si="24"/>
        <v>0</v>
      </c>
      <c r="J55" s="511"/>
      <c r="K55" s="525"/>
      <c r="L55" s="514">
        <f t="shared" si="25"/>
        <v>0</v>
      </c>
      <c r="M55" s="525"/>
      <c r="N55" s="514">
        <f t="shared" si="26"/>
        <v>0</v>
      </c>
      <c r="O55" s="514">
        <f t="shared" si="27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271308.24571212381</v>
      </c>
      <c r="E56" s="522">
        <f>IF(+I14&lt;F55,I14,D56)</f>
        <v>70994.476190476184</v>
      </c>
      <c r="F56" s="523">
        <f t="shared" si="23"/>
        <v>200313.76952164763</v>
      </c>
      <c r="G56" s="524">
        <f t="shared" si="21"/>
        <v>97510.031977043735</v>
      </c>
      <c r="H56" s="491">
        <f t="shared" si="22"/>
        <v>97510.031977043735</v>
      </c>
      <c r="I56" s="511">
        <f t="shared" si="24"/>
        <v>0</v>
      </c>
      <c r="J56" s="511"/>
      <c r="K56" s="525"/>
      <c r="L56" s="514">
        <f t="shared" si="25"/>
        <v>0</v>
      </c>
      <c r="M56" s="525"/>
      <c r="N56" s="514">
        <f t="shared" si="26"/>
        <v>0</v>
      </c>
      <c r="O56" s="514">
        <f t="shared" si="27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200313.76952164763</v>
      </c>
      <c r="E57" s="522">
        <f>IF(+I14&lt;F56,I14,D57)</f>
        <v>70994.476190476184</v>
      </c>
      <c r="F57" s="523">
        <f t="shared" si="23"/>
        <v>129319.29333117144</v>
      </c>
      <c r="G57" s="524">
        <f t="shared" si="21"/>
        <v>89527.122218118995</v>
      </c>
      <c r="H57" s="491">
        <f t="shared" si="22"/>
        <v>89527.122218118995</v>
      </c>
      <c r="I57" s="511">
        <f t="shared" si="24"/>
        <v>0</v>
      </c>
      <c r="J57" s="511"/>
      <c r="K57" s="525"/>
      <c r="L57" s="514">
        <f t="shared" si="25"/>
        <v>0</v>
      </c>
      <c r="M57" s="525"/>
      <c r="N57" s="514">
        <f t="shared" si="26"/>
        <v>0</v>
      </c>
      <c r="O57" s="514">
        <f t="shared" si="27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129319.29333117144</v>
      </c>
      <c r="E58" s="522">
        <f>IF(+I14&lt;F57,I14,D58)</f>
        <v>70994.476190476184</v>
      </c>
      <c r="F58" s="523">
        <f t="shared" si="23"/>
        <v>58324.817140695261</v>
      </c>
      <c r="G58" s="524">
        <f t="shared" si="21"/>
        <v>81544.212459194256</v>
      </c>
      <c r="H58" s="491">
        <f t="shared" si="22"/>
        <v>81544.212459194256</v>
      </c>
      <c r="I58" s="511">
        <f t="shared" si="24"/>
        <v>0</v>
      </c>
      <c r="J58" s="511"/>
      <c r="K58" s="525"/>
      <c r="L58" s="514">
        <f t="shared" si="25"/>
        <v>0</v>
      </c>
      <c r="M58" s="525"/>
      <c r="N58" s="514">
        <f t="shared" si="26"/>
        <v>0</v>
      </c>
      <c r="O58" s="514">
        <f t="shared" si="2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58324.817140695261</v>
      </c>
      <c r="E59" s="522">
        <f>IF(+I14&lt;F58,I14,D59)</f>
        <v>58324.817140695261</v>
      </c>
      <c r="F59" s="523">
        <f t="shared" si="23"/>
        <v>0</v>
      </c>
      <c r="G59" s="524">
        <f t="shared" si="21"/>
        <v>61603.957835323112</v>
      </c>
      <c r="H59" s="491">
        <f t="shared" si="22"/>
        <v>61603.957835323112</v>
      </c>
      <c r="I59" s="511">
        <f t="shared" si="24"/>
        <v>0</v>
      </c>
      <c r="J59" s="511"/>
      <c r="K59" s="525"/>
      <c r="L59" s="514">
        <f t="shared" si="25"/>
        <v>0</v>
      </c>
      <c r="M59" s="525"/>
      <c r="N59" s="514">
        <f t="shared" si="26"/>
        <v>0</v>
      </c>
      <c r="O59" s="514">
        <f t="shared" si="27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3"/>
        <v>0</v>
      </c>
      <c r="G60" s="524">
        <f t="shared" si="21"/>
        <v>0</v>
      </c>
      <c r="H60" s="491">
        <f t="shared" si="22"/>
        <v>0</v>
      </c>
      <c r="I60" s="511">
        <f t="shared" si="24"/>
        <v>0</v>
      </c>
      <c r="J60" s="511"/>
      <c r="K60" s="525"/>
      <c r="L60" s="514">
        <f t="shared" si="25"/>
        <v>0</v>
      </c>
      <c r="M60" s="525"/>
      <c r="N60" s="514">
        <f t="shared" si="26"/>
        <v>0</v>
      </c>
      <c r="O60" s="514">
        <f t="shared" si="27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3"/>
        <v>0</v>
      </c>
      <c r="G61" s="526">
        <f t="shared" si="21"/>
        <v>0</v>
      </c>
      <c r="H61" s="491">
        <f t="shared" si="22"/>
        <v>0</v>
      </c>
      <c r="I61" s="511">
        <f t="shared" si="24"/>
        <v>0</v>
      </c>
      <c r="J61" s="511"/>
      <c r="K61" s="525"/>
      <c r="L61" s="514">
        <f t="shared" si="25"/>
        <v>0</v>
      </c>
      <c r="M61" s="525"/>
      <c r="N61" s="514">
        <f t="shared" si="26"/>
        <v>0</v>
      </c>
      <c r="O61" s="514">
        <f t="shared" si="27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3"/>
        <v>0</v>
      </c>
      <c r="G62" s="526">
        <f t="shared" si="21"/>
        <v>0</v>
      </c>
      <c r="H62" s="491">
        <f t="shared" si="22"/>
        <v>0</v>
      </c>
      <c r="I62" s="511">
        <f t="shared" si="24"/>
        <v>0</v>
      </c>
      <c r="J62" s="511"/>
      <c r="K62" s="525"/>
      <c r="L62" s="514">
        <f t="shared" si="25"/>
        <v>0</v>
      </c>
      <c r="M62" s="525"/>
      <c r="N62" s="514">
        <f t="shared" si="26"/>
        <v>0</v>
      </c>
      <c r="O62" s="514">
        <f t="shared" si="27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3"/>
        <v>0</v>
      </c>
      <c r="G63" s="526">
        <f t="shared" si="21"/>
        <v>0</v>
      </c>
      <c r="H63" s="491">
        <f t="shared" si="22"/>
        <v>0</v>
      </c>
      <c r="I63" s="511">
        <f t="shared" si="24"/>
        <v>0</v>
      </c>
      <c r="J63" s="511"/>
      <c r="K63" s="525"/>
      <c r="L63" s="514">
        <f t="shared" si="25"/>
        <v>0</v>
      </c>
      <c r="M63" s="525"/>
      <c r="N63" s="514">
        <f t="shared" si="26"/>
        <v>0</v>
      </c>
      <c r="O63" s="514">
        <f t="shared" si="27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3"/>
        <v>0</v>
      </c>
      <c r="G64" s="526">
        <f t="shared" si="21"/>
        <v>0</v>
      </c>
      <c r="H64" s="491">
        <f t="shared" si="22"/>
        <v>0</v>
      </c>
      <c r="I64" s="511">
        <f t="shared" si="24"/>
        <v>0</v>
      </c>
      <c r="J64" s="511"/>
      <c r="K64" s="525"/>
      <c r="L64" s="514">
        <f t="shared" si="25"/>
        <v>0</v>
      </c>
      <c r="M64" s="525"/>
      <c r="N64" s="514">
        <f t="shared" si="26"/>
        <v>0</v>
      </c>
      <c r="O64" s="514">
        <f t="shared" si="27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3"/>
        <v>0</v>
      </c>
      <c r="G65" s="526">
        <f t="shared" si="21"/>
        <v>0</v>
      </c>
      <c r="H65" s="491">
        <f t="shared" si="22"/>
        <v>0</v>
      </c>
      <c r="I65" s="511">
        <f t="shared" si="24"/>
        <v>0</v>
      </c>
      <c r="J65" s="511"/>
      <c r="K65" s="525"/>
      <c r="L65" s="514">
        <f t="shared" si="25"/>
        <v>0</v>
      </c>
      <c r="M65" s="525"/>
      <c r="N65" s="514">
        <f t="shared" si="26"/>
        <v>0</v>
      </c>
      <c r="O65" s="514">
        <f t="shared" si="27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3"/>
        <v>0</v>
      </c>
      <c r="G66" s="526">
        <f t="shared" si="21"/>
        <v>0</v>
      </c>
      <c r="H66" s="491">
        <f t="shared" si="22"/>
        <v>0</v>
      </c>
      <c r="I66" s="511">
        <f t="shared" si="24"/>
        <v>0</v>
      </c>
      <c r="J66" s="511"/>
      <c r="K66" s="525"/>
      <c r="L66" s="514">
        <f t="shared" si="25"/>
        <v>0</v>
      </c>
      <c r="M66" s="525"/>
      <c r="N66" s="514">
        <f t="shared" si="26"/>
        <v>0</v>
      </c>
      <c r="O66" s="514">
        <f t="shared" si="27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3"/>
        <v>0</v>
      </c>
      <c r="G67" s="526">
        <f t="shared" si="21"/>
        <v>0</v>
      </c>
      <c r="H67" s="491">
        <f t="shared" si="22"/>
        <v>0</v>
      </c>
      <c r="I67" s="511">
        <f t="shared" si="24"/>
        <v>0</v>
      </c>
      <c r="J67" s="511"/>
      <c r="K67" s="525"/>
      <c r="L67" s="514">
        <f t="shared" si="25"/>
        <v>0</v>
      </c>
      <c r="M67" s="525"/>
      <c r="N67" s="514">
        <f t="shared" si="26"/>
        <v>0</v>
      </c>
      <c r="O67" s="514">
        <f t="shared" si="27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3"/>
        <v>0</v>
      </c>
      <c r="G68" s="526">
        <f t="shared" si="21"/>
        <v>0</v>
      </c>
      <c r="H68" s="491">
        <f t="shared" si="22"/>
        <v>0</v>
      </c>
      <c r="I68" s="511">
        <f t="shared" si="24"/>
        <v>0</v>
      </c>
      <c r="J68" s="511"/>
      <c r="K68" s="525"/>
      <c r="L68" s="514">
        <f t="shared" si="25"/>
        <v>0</v>
      </c>
      <c r="M68" s="525"/>
      <c r="N68" s="514">
        <f t="shared" si="26"/>
        <v>0</v>
      </c>
      <c r="O68" s="514">
        <f t="shared" si="27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3"/>
        <v>0</v>
      </c>
      <c r="G69" s="526">
        <f t="shared" si="21"/>
        <v>0</v>
      </c>
      <c r="H69" s="491">
        <f t="shared" si="22"/>
        <v>0</v>
      </c>
      <c r="I69" s="511">
        <f t="shared" si="24"/>
        <v>0</v>
      </c>
      <c r="J69" s="511"/>
      <c r="K69" s="525"/>
      <c r="L69" s="514">
        <f t="shared" si="25"/>
        <v>0</v>
      </c>
      <c r="M69" s="525"/>
      <c r="N69" s="514">
        <f t="shared" si="26"/>
        <v>0</v>
      </c>
      <c r="O69" s="514">
        <f t="shared" si="27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3"/>
        <v>0</v>
      </c>
      <c r="G70" s="526">
        <f t="shared" si="21"/>
        <v>0</v>
      </c>
      <c r="H70" s="491">
        <f t="shared" si="22"/>
        <v>0</v>
      </c>
      <c r="I70" s="511">
        <f t="shared" si="24"/>
        <v>0</v>
      </c>
      <c r="J70" s="511"/>
      <c r="K70" s="525"/>
      <c r="L70" s="514">
        <f t="shared" si="25"/>
        <v>0</v>
      </c>
      <c r="M70" s="525"/>
      <c r="N70" s="514">
        <f t="shared" si="26"/>
        <v>0</v>
      </c>
      <c r="O70" s="514">
        <f t="shared" si="27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3"/>
        <v>0</v>
      </c>
      <c r="G71" s="526">
        <f t="shared" si="21"/>
        <v>0</v>
      </c>
      <c r="H71" s="491">
        <f t="shared" si="22"/>
        <v>0</v>
      </c>
      <c r="I71" s="511">
        <f t="shared" si="24"/>
        <v>0</v>
      </c>
      <c r="J71" s="511"/>
      <c r="K71" s="525"/>
      <c r="L71" s="514">
        <f t="shared" si="25"/>
        <v>0</v>
      </c>
      <c r="M71" s="525"/>
      <c r="N71" s="514">
        <f t="shared" si="26"/>
        <v>0</v>
      </c>
      <c r="O71" s="514">
        <f t="shared" si="27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3"/>
        <v>0</v>
      </c>
      <c r="G72" s="530">
        <f t="shared" si="21"/>
        <v>0</v>
      </c>
      <c r="H72" s="471">
        <f t="shared" si="22"/>
        <v>0</v>
      </c>
      <c r="I72" s="531">
        <f t="shared" si="24"/>
        <v>0</v>
      </c>
      <c r="J72" s="511"/>
      <c r="K72" s="532"/>
      <c r="L72" s="533">
        <f t="shared" si="25"/>
        <v>0</v>
      </c>
      <c r="M72" s="532"/>
      <c r="N72" s="533">
        <f t="shared" si="26"/>
        <v>0</v>
      </c>
      <c r="O72" s="533">
        <f t="shared" si="27"/>
        <v>0</v>
      </c>
      <c r="P72" s="272"/>
    </row>
    <row r="73" spans="1:16" ht="12.5">
      <c r="C73" s="374" t="s">
        <v>78</v>
      </c>
      <c r="D73" s="375"/>
      <c r="E73" s="375">
        <f>SUM(E17:E72)</f>
        <v>2981767.9999999995</v>
      </c>
      <c r="F73" s="375"/>
      <c r="G73" s="375">
        <f>SUM(G17:G72)</f>
        <v>10595159.19606483</v>
      </c>
      <c r="H73" s="375">
        <f>SUM(H17:H72)</f>
        <v>10595159.19606483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324996.32688893087</v>
      </c>
      <c r="N87" s="546">
        <f>IF(J92&lt;D11,0,VLOOKUP(J92,C17:O72,11))</f>
        <v>324996.32688893087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317564.31451633043</v>
      </c>
      <c r="N88" s="550">
        <f>IF(J92&lt;D11,0,VLOOKUP(J92,C99:P154,7))</f>
        <v>317564.31451633043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-7432.0123726004385</v>
      </c>
      <c r="N89" s="555">
        <f>+N88-N87</f>
        <v>-7432.0123726004385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2981768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67767.454545454544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28">+I99-H99</f>
        <v>0</v>
      </c>
      <c r="K99" s="514"/>
      <c r="L99" s="512">
        <f t="shared" ref="L99:L104" si="29">H99</f>
        <v>215748</v>
      </c>
      <c r="M99" s="513">
        <f t="shared" ref="M99:M130" si="30">IF(L99&lt;&gt;0,+H99-L99,0)</f>
        <v>0</v>
      </c>
      <c r="N99" s="512">
        <f t="shared" ref="N99:N104" si="31">I99</f>
        <v>215748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28"/>
        <v>0</v>
      </c>
      <c r="K100" s="514"/>
      <c r="L100" s="518">
        <f t="shared" si="29"/>
        <v>558870.93622757494</v>
      </c>
      <c r="M100" s="519">
        <f t="shared" si="30"/>
        <v>0</v>
      </c>
      <c r="N100" s="518">
        <f t="shared" si="31"/>
        <v>558870.93622757494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28"/>
        <v>0</v>
      </c>
      <c r="K101" s="514"/>
      <c r="L101" s="518">
        <f t="shared" si="29"/>
        <v>503027.40641582396</v>
      </c>
      <c r="M101" s="519">
        <f t="shared" si="30"/>
        <v>0</v>
      </c>
      <c r="N101" s="518">
        <f t="shared" si="31"/>
        <v>503027.40641582396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28"/>
        <v>0</v>
      </c>
      <c r="K102" s="514"/>
      <c r="L102" s="518">
        <f t="shared" si="29"/>
        <v>483313.86691448453</v>
      </c>
      <c r="M102" s="519">
        <f t="shared" si="30"/>
        <v>0</v>
      </c>
      <c r="N102" s="518">
        <f t="shared" si="31"/>
        <v>483313.86691448453</v>
      </c>
      <c r="O102" s="514">
        <f t="shared" si="32"/>
        <v>0</v>
      </c>
      <c r="P102" s="514">
        <f t="shared" si="33"/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9"/>
        <v>440472.11189849139</v>
      </c>
      <c r="M103" s="519">
        <f t="shared" ref="M103:M108" si="35">IF(L103&lt;&gt;0,+H103-L103,0)</f>
        <v>0</v>
      </c>
      <c r="N103" s="518">
        <f t="shared" si="31"/>
        <v>440472.11189849139</v>
      </c>
      <c r="O103" s="514">
        <f t="shared" ref="O103:O108" si="36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9"/>
        <v>432549.40222158958</v>
      </c>
      <c r="M104" s="519">
        <f t="shared" si="35"/>
        <v>0</v>
      </c>
      <c r="N104" s="518">
        <f t="shared" si="31"/>
        <v>432549.40222158958</v>
      </c>
      <c r="O104" s="514">
        <f t="shared" si="36"/>
        <v>0</v>
      </c>
      <c r="P104" s="514">
        <f>+O104-M104</f>
        <v>0</v>
      </c>
      <c r="Q104" s="269"/>
    </row>
    <row r="105" spans="1:17" ht="12.5">
      <c r="B105" s="195" t="str">
        <f t="shared" si="34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28"/>
        <v>0</v>
      </c>
      <c r="K105" s="514"/>
      <c r="L105" s="518">
        <f t="shared" ref="L105:L110" si="37">H105</f>
        <v>412227.237835226</v>
      </c>
      <c r="M105" s="519">
        <f t="shared" si="35"/>
        <v>0</v>
      </c>
      <c r="N105" s="518">
        <f t="shared" ref="N105:N110" si="38">I105</f>
        <v>412227.237835226</v>
      </c>
      <c r="O105" s="514">
        <f t="shared" si="36"/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28"/>
        <v>0</v>
      </c>
      <c r="K106" s="514"/>
      <c r="L106" s="518">
        <f t="shared" si="37"/>
        <v>389189.1094610201</v>
      </c>
      <c r="M106" s="519">
        <f t="shared" si="35"/>
        <v>0</v>
      </c>
      <c r="N106" s="518">
        <f t="shared" si="38"/>
        <v>389189.1094610201</v>
      </c>
      <c r="O106" s="514">
        <f t="shared" si="36"/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28"/>
        <v>0</v>
      </c>
      <c r="K107" s="514"/>
      <c r="L107" s="518">
        <f t="shared" si="37"/>
        <v>368513.66854412947</v>
      </c>
      <c r="M107" s="519">
        <f t="shared" si="35"/>
        <v>0</v>
      </c>
      <c r="N107" s="518">
        <f t="shared" si="38"/>
        <v>368513.66854412947</v>
      </c>
      <c r="O107" s="514">
        <f t="shared" si="36"/>
        <v>0</v>
      </c>
      <c r="P107" s="514">
        <f>+O107-M107</f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28"/>
        <v>0</v>
      </c>
      <c r="K108" s="514"/>
      <c r="L108" s="518">
        <f t="shared" si="37"/>
        <v>322153.70792553568</v>
      </c>
      <c r="M108" s="519">
        <f t="shared" si="35"/>
        <v>0</v>
      </c>
      <c r="N108" s="518">
        <f t="shared" si="38"/>
        <v>322153.70792553568</v>
      </c>
      <c r="O108" s="514">
        <f t="shared" si="36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28"/>
        <v>0</v>
      </c>
      <c r="K109" s="514"/>
      <c r="L109" s="518">
        <f t="shared" si="37"/>
        <v>316406.89315312036</v>
      </c>
      <c r="M109" s="519">
        <f t="shared" ref="M109" si="39">IF(L109&lt;&gt;0,+H109-L109,0)</f>
        <v>0</v>
      </c>
      <c r="N109" s="518">
        <f t="shared" si="38"/>
        <v>316406.89315312036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28"/>
        <v>0</v>
      </c>
      <c r="K110" s="514"/>
      <c r="L110" s="518">
        <f t="shared" si="37"/>
        <v>311740.47673179838</v>
      </c>
      <c r="M110" s="519">
        <f t="shared" ref="M110" si="40">IF(L110&lt;&gt;0,+H110-L110,0)</f>
        <v>0</v>
      </c>
      <c r="N110" s="518">
        <f t="shared" si="38"/>
        <v>311740.47673179838</v>
      </c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2021</v>
      </c>
      <c r="D111" s="508">
        <v>2202463.3787645511</v>
      </c>
      <c r="E111" s="516">
        <v>72726.048780487807</v>
      </c>
      <c r="F111" s="515">
        <v>2129737.3299840633</v>
      </c>
      <c r="G111" s="515">
        <v>2166100.3543743072</v>
      </c>
      <c r="H111" s="516">
        <v>318609.25475096708</v>
      </c>
      <c r="I111" s="510">
        <v>318609.25475096708</v>
      </c>
      <c r="J111" s="514">
        <f t="shared" si="28"/>
        <v>0</v>
      </c>
      <c r="K111" s="514"/>
      <c r="L111" s="518">
        <f t="shared" ref="L111" si="41">H111</f>
        <v>318609.25475096708</v>
      </c>
      <c r="M111" s="519">
        <f t="shared" ref="M111" si="42">IF(L111&lt;&gt;0,+H111-L111,0)</f>
        <v>0</v>
      </c>
      <c r="N111" s="518">
        <f t="shared" ref="N111" si="43">I111</f>
        <v>318609.25475096708</v>
      </c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2022</v>
      </c>
      <c r="D112" s="508">
        <v>2129737.3299840633</v>
      </c>
      <c r="E112" s="516">
        <v>70994.476190476184</v>
      </c>
      <c r="F112" s="515">
        <v>2058742.8537935871</v>
      </c>
      <c r="G112" s="515">
        <v>2094240.0918888252</v>
      </c>
      <c r="H112" s="516">
        <v>316979.40019667835</v>
      </c>
      <c r="I112" s="510">
        <v>316979.40019667835</v>
      </c>
      <c r="J112" s="514">
        <f t="shared" si="28"/>
        <v>0</v>
      </c>
      <c r="K112" s="514"/>
      <c r="L112" s="518">
        <f t="shared" ref="L112" si="44">H112</f>
        <v>316979.40019667835</v>
      </c>
      <c r="M112" s="519">
        <f t="shared" ref="M112" si="45">IF(L112&lt;&gt;0,+H112-L112,0)</f>
        <v>0</v>
      </c>
      <c r="N112" s="518">
        <f t="shared" ref="N112" si="46">I112</f>
        <v>316979.40019667835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2023</v>
      </c>
      <c r="D113" s="374">
        <f>IF(F112+SUM(E$99:E112)=D$92,F112,D$92-SUM(E$99:E112))</f>
        <v>2058742.8537935871</v>
      </c>
      <c r="E113" s="522">
        <f>IF(+J96&lt;F112,J96,D113)</f>
        <v>67767.454545454544</v>
      </c>
      <c r="F113" s="523">
        <f t="shared" ref="F113:F130" si="49">+D113-E113</f>
        <v>1990975.3992481325</v>
      </c>
      <c r="G113" s="523">
        <f t="shared" ref="G113:G130" si="50">+(F113+D113)/2</f>
        <v>2024859.1265208598</v>
      </c>
      <c r="H113" s="526">
        <f t="shared" ref="H113:H154" si="51">+J$94*G113+E113</f>
        <v>317564.31451633043</v>
      </c>
      <c r="I113" s="577">
        <f t="shared" ref="I113:I154" si="52">+J$95*G113+E113</f>
        <v>317564.31451633043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2024</v>
      </c>
      <c r="D114" s="374">
        <f>IF(F113+SUM(E$99:E113)=D$92,F113,D$92-SUM(E$99:E113))</f>
        <v>1990975.3992481325</v>
      </c>
      <c r="E114" s="522">
        <f>IF(+J96&lt;F113,J96,D114)</f>
        <v>67767.454545454544</v>
      </c>
      <c r="F114" s="523">
        <f t="shared" si="49"/>
        <v>1923207.9447026779</v>
      </c>
      <c r="G114" s="523">
        <f t="shared" si="50"/>
        <v>1957091.6719754052</v>
      </c>
      <c r="H114" s="526">
        <f t="shared" si="51"/>
        <v>309204.17867677717</v>
      </c>
      <c r="I114" s="577">
        <f t="shared" si="52"/>
        <v>309204.17867677717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2025</v>
      </c>
      <c r="D115" s="374">
        <f>IF(F114+SUM(E$99:E114)=D$92,F114,D$92-SUM(E$99:E114))</f>
        <v>1923207.9447026779</v>
      </c>
      <c r="E115" s="522">
        <f>IF(+J96&lt;F114,J96,D115)</f>
        <v>67767.454545454544</v>
      </c>
      <c r="F115" s="523">
        <f t="shared" si="49"/>
        <v>1855440.4901572233</v>
      </c>
      <c r="G115" s="523">
        <f t="shared" si="50"/>
        <v>1889324.2174299506</v>
      </c>
      <c r="H115" s="526">
        <f t="shared" si="51"/>
        <v>300844.04283722385</v>
      </c>
      <c r="I115" s="577">
        <f t="shared" si="52"/>
        <v>300844.04283722385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2026</v>
      </c>
      <c r="D116" s="374">
        <f>IF(F115+SUM(E$99:E115)=D$92,F115,D$92-SUM(E$99:E115))</f>
        <v>1855440.4901572233</v>
      </c>
      <c r="E116" s="522">
        <f>IF(+J96&lt;F115,J96,D116)</f>
        <v>67767.454545454544</v>
      </c>
      <c r="F116" s="523">
        <f t="shared" si="49"/>
        <v>1787673.0356117687</v>
      </c>
      <c r="G116" s="523">
        <f t="shared" si="50"/>
        <v>1821556.762884496</v>
      </c>
      <c r="H116" s="526">
        <f t="shared" si="51"/>
        <v>292483.90699767054</v>
      </c>
      <c r="I116" s="577">
        <f t="shared" si="52"/>
        <v>292483.90699767054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2027</v>
      </c>
      <c r="D117" s="374">
        <f>IF(F116+SUM(E$99:E116)=D$92,F116,D$92-SUM(E$99:E116))</f>
        <v>1787673.0356117687</v>
      </c>
      <c r="E117" s="522">
        <f>IF(+J96&lt;F116,J96,D117)</f>
        <v>67767.454545454544</v>
      </c>
      <c r="F117" s="523">
        <f t="shared" si="49"/>
        <v>1719905.5810663141</v>
      </c>
      <c r="G117" s="523">
        <f t="shared" si="50"/>
        <v>1753789.3083390414</v>
      </c>
      <c r="H117" s="526">
        <f t="shared" si="51"/>
        <v>284123.77115811728</v>
      </c>
      <c r="I117" s="577">
        <f t="shared" si="52"/>
        <v>284123.77115811728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2028</v>
      </c>
      <c r="D118" s="374">
        <f>IF(F117+SUM(E$99:E117)=D$92,F117,D$92-SUM(E$99:E117))</f>
        <v>1719905.5810663141</v>
      </c>
      <c r="E118" s="522">
        <f>IF(+J96&lt;F117,J96,D118)</f>
        <v>67767.454545454544</v>
      </c>
      <c r="F118" s="523">
        <f t="shared" si="49"/>
        <v>1652138.1265208595</v>
      </c>
      <c r="G118" s="523">
        <f t="shared" si="50"/>
        <v>1686021.8537935868</v>
      </c>
      <c r="H118" s="526">
        <f t="shared" si="51"/>
        <v>275763.63531856396</v>
      </c>
      <c r="I118" s="577">
        <f t="shared" si="52"/>
        <v>275763.63531856396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2029</v>
      </c>
      <c r="D119" s="374">
        <f>IF(F118+SUM(E$99:E118)=D$92,F118,D$92-SUM(E$99:E118))</f>
        <v>1652138.1265208595</v>
      </c>
      <c r="E119" s="522">
        <f>IF(+J96&lt;F118,J96,D119)</f>
        <v>67767.454545454544</v>
      </c>
      <c r="F119" s="523">
        <f t="shared" si="49"/>
        <v>1584370.671975405</v>
      </c>
      <c r="G119" s="523">
        <f t="shared" si="50"/>
        <v>1618254.3992481322</v>
      </c>
      <c r="H119" s="526">
        <f t="shared" si="51"/>
        <v>267403.4994790107</v>
      </c>
      <c r="I119" s="577">
        <f t="shared" si="52"/>
        <v>267403.4994790107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2030</v>
      </c>
      <c r="D120" s="374">
        <f>IF(F119+SUM(E$99:E119)=D$92,F119,D$92-SUM(E$99:E119))</f>
        <v>1584370.671975405</v>
      </c>
      <c r="E120" s="522">
        <f>IF(+J96&lt;F119,J96,D120)</f>
        <v>67767.454545454544</v>
      </c>
      <c r="F120" s="523">
        <f t="shared" si="49"/>
        <v>1516603.2174299504</v>
      </c>
      <c r="G120" s="523">
        <f t="shared" si="50"/>
        <v>1550486.9447026777</v>
      </c>
      <c r="H120" s="526">
        <f t="shared" si="51"/>
        <v>259043.36363945738</v>
      </c>
      <c r="I120" s="577">
        <f t="shared" si="52"/>
        <v>259043.36363945738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2031</v>
      </c>
      <c r="D121" s="374">
        <f>IF(F120+SUM(E$99:E120)=D$92,F120,D$92-SUM(E$99:E120))</f>
        <v>1516603.2174299504</v>
      </c>
      <c r="E121" s="522">
        <f>IF(+J96&lt;F120,J96,D121)</f>
        <v>67767.454545454544</v>
      </c>
      <c r="F121" s="523">
        <f t="shared" si="49"/>
        <v>1448835.7628844958</v>
      </c>
      <c r="G121" s="523">
        <f t="shared" si="50"/>
        <v>1482719.4901572231</v>
      </c>
      <c r="H121" s="526">
        <f t="shared" si="51"/>
        <v>250683.22779990407</v>
      </c>
      <c r="I121" s="577">
        <f t="shared" si="52"/>
        <v>250683.22779990407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2032</v>
      </c>
      <c r="D122" s="374">
        <f>IF(F121+SUM(E$99:E121)=D$92,F121,D$92-SUM(E$99:E121))</f>
        <v>1448835.7628844958</v>
      </c>
      <c r="E122" s="522">
        <f>IF(+J96&lt;F121,J96,D122)</f>
        <v>67767.454545454544</v>
      </c>
      <c r="F122" s="523">
        <f t="shared" si="49"/>
        <v>1381068.3083390412</v>
      </c>
      <c r="G122" s="523">
        <f t="shared" si="50"/>
        <v>1414952.0356117685</v>
      </c>
      <c r="H122" s="526">
        <f t="shared" si="51"/>
        <v>242323.09196035081</v>
      </c>
      <c r="I122" s="577">
        <f t="shared" si="52"/>
        <v>242323.09196035081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2033</v>
      </c>
      <c r="D123" s="374">
        <f>IF(F122+SUM(E$99:E122)=D$92,F122,D$92-SUM(E$99:E122))</f>
        <v>1381068.3083390412</v>
      </c>
      <c r="E123" s="522">
        <f>IF(+J96&lt;F122,J96,D123)</f>
        <v>67767.454545454544</v>
      </c>
      <c r="F123" s="523">
        <f t="shared" si="49"/>
        <v>1313300.8537935866</v>
      </c>
      <c r="G123" s="523">
        <f t="shared" si="50"/>
        <v>1347184.5810663139</v>
      </c>
      <c r="H123" s="526">
        <f t="shared" si="51"/>
        <v>233962.95612079749</v>
      </c>
      <c r="I123" s="577">
        <f t="shared" si="52"/>
        <v>233962.95612079749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2034</v>
      </c>
      <c r="D124" s="374">
        <f>IF(F123+SUM(E$99:E123)=D$92,F123,D$92-SUM(E$99:E123))</f>
        <v>1313300.8537935866</v>
      </c>
      <c r="E124" s="522">
        <f>IF(+J96&lt;F123,J96,D124)</f>
        <v>67767.454545454544</v>
      </c>
      <c r="F124" s="523">
        <f t="shared" si="49"/>
        <v>1245533.399248132</v>
      </c>
      <c r="G124" s="523">
        <f t="shared" si="50"/>
        <v>1279417.1265208593</v>
      </c>
      <c r="H124" s="526">
        <f t="shared" si="51"/>
        <v>225602.82028124423</v>
      </c>
      <c r="I124" s="577">
        <f t="shared" si="52"/>
        <v>225602.82028124423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2035</v>
      </c>
      <c r="D125" s="374">
        <f>IF(F124+SUM(E$99:E124)=D$92,F124,D$92-SUM(E$99:E124))</f>
        <v>1245533.399248132</v>
      </c>
      <c r="E125" s="522">
        <f>IF(+J96&lt;F124,J96,D125)</f>
        <v>67767.454545454544</v>
      </c>
      <c r="F125" s="523">
        <f t="shared" si="49"/>
        <v>1177765.9447026774</v>
      </c>
      <c r="G125" s="523">
        <f t="shared" si="50"/>
        <v>1211649.6719754047</v>
      </c>
      <c r="H125" s="526">
        <f t="shared" si="51"/>
        <v>217242.68444169092</v>
      </c>
      <c r="I125" s="577">
        <f t="shared" si="52"/>
        <v>217242.68444169092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2036</v>
      </c>
      <c r="D126" s="374">
        <f>IF(F125+SUM(E$99:E125)=D$92,F125,D$92-SUM(E$99:E125))</f>
        <v>1177765.9447026774</v>
      </c>
      <c r="E126" s="522">
        <f>IF(+J96&lt;F125,J96,D126)</f>
        <v>67767.454545454544</v>
      </c>
      <c r="F126" s="523">
        <f t="shared" si="49"/>
        <v>1109998.4901572228</v>
      </c>
      <c r="G126" s="523">
        <f t="shared" si="50"/>
        <v>1143882.2174299501</v>
      </c>
      <c r="H126" s="526">
        <f t="shared" si="51"/>
        <v>208882.5486021376</v>
      </c>
      <c r="I126" s="577">
        <f t="shared" si="52"/>
        <v>208882.5486021376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2037</v>
      </c>
      <c r="D127" s="374">
        <f>IF(F126+SUM(E$99:E126)=D$92,F126,D$92-SUM(E$99:E126))</f>
        <v>1109998.4901572228</v>
      </c>
      <c r="E127" s="522">
        <f>IF(+J96&lt;F126,J96,D127)</f>
        <v>67767.454545454544</v>
      </c>
      <c r="F127" s="523">
        <f t="shared" si="49"/>
        <v>1042231.0356117683</v>
      </c>
      <c r="G127" s="523">
        <f t="shared" si="50"/>
        <v>1076114.7628844955</v>
      </c>
      <c r="H127" s="526">
        <f t="shared" si="51"/>
        <v>200522.41276258434</v>
      </c>
      <c r="I127" s="577">
        <f t="shared" si="52"/>
        <v>200522.41276258434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2038</v>
      </c>
      <c r="D128" s="374">
        <f>IF(F127+SUM(E$99:E127)=D$92,F127,D$92-SUM(E$99:E127))</f>
        <v>1042231.0356117683</v>
      </c>
      <c r="E128" s="522">
        <f>IF(+J96&lt;F127,J96,D128)</f>
        <v>67767.454545454544</v>
      </c>
      <c r="F128" s="523">
        <f t="shared" si="49"/>
        <v>974463.58106631367</v>
      </c>
      <c r="G128" s="523">
        <f t="shared" si="50"/>
        <v>1008347.308339041</v>
      </c>
      <c r="H128" s="526">
        <f t="shared" si="51"/>
        <v>192162.27692303102</v>
      </c>
      <c r="I128" s="577">
        <f t="shared" si="52"/>
        <v>192162.27692303102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2039</v>
      </c>
      <c r="D129" s="374">
        <f>IF(F128+SUM(E$99:E128)=D$92,F128,D$92-SUM(E$99:E128))</f>
        <v>974463.58106631367</v>
      </c>
      <c r="E129" s="522">
        <f>IF(+J96&lt;F128,J96,D129)</f>
        <v>67767.454545454544</v>
      </c>
      <c r="F129" s="523">
        <f t="shared" si="49"/>
        <v>906696.12652085908</v>
      </c>
      <c r="G129" s="523">
        <f t="shared" si="50"/>
        <v>940579.85379358637</v>
      </c>
      <c r="H129" s="526">
        <f t="shared" si="51"/>
        <v>183802.14108347776</v>
      </c>
      <c r="I129" s="577">
        <f t="shared" si="52"/>
        <v>183802.14108347776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2040</v>
      </c>
      <c r="D130" s="374">
        <f>IF(F129+SUM(E$99:E129)=D$92,F129,D$92-SUM(E$99:E129))</f>
        <v>906696.12652085908</v>
      </c>
      <c r="E130" s="522">
        <f>IF(+J96&lt;F129,J96,D130)</f>
        <v>67767.454545454544</v>
      </c>
      <c r="F130" s="523">
        <f t="shared" si="49"/>
        <v>838928.67197540449</v>
      </c>
      <c r="G130" s="523">
        <f t="shared" si="50"/>
        <v>872812.39924813178</v>
      </c>
      <c r="H130" s="526">
        <f t="shared" si="51"/>
        <v>175442.00524392445</v>
      </c>
      <c r="I130" s="577">
        <f t="shared" si="52"/>
        <v>175442.00524392445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2041</v>
      </c>
      <c r="D131" s="374">
        <f>IF(F130+SUM(E$99:E130)=D$92,F130,D$92-SUM(E$99:E130))</f>
        <v>838928.67197540449</v>
      </c>
      <c r="E131" s="522">
        <f>IF(+J96&lt;F130,J96,D131)</f>
        <v>67767.454545454544</v>
      </c>
      <c r="F131" s="523">
        <f t="shared" ref="F131:F154" si="53">+D131-E131</f>
        <v>771161.2174299499</v>
      </c>
      <c r="G131" s="523">
        <f t="shared" ref="G131:G154" si="54">+(F131+D131)/2</f>
        <v>805044.9447026772</v>
      </c>
      <c r="H131" s="526">
        <f t="shared" si="51"/>
        <v>167081.86940437116</v>
      </c>
      <c r="I131" s="577">
        <f t="shared" si="52"/>
        <v>167081.86940437116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2042</v>
      </c>
      <c r="D132" s="374">
        <f>IF(F131+SUM(E$99:E131)=D$92,F131,D$92-SUM(E$99:E131))</f>
        <v>771161.2174299499</v>
      </c>
      <c r="E132" s="522">
        <f>IF(+J96&lt;F131,J96,D132)</f>
        <v>67767.454545454544</v>
      </c>
      <c r="F132" s="523">
        <f t="shared" si="53"/>
        <v>703393.76288449531</v>
      </c>
      <c r="G132" s="523">
        <f t="shared" si="54"/>
        <v>737277.49015722261</v>
      </c>
      <c r="H132" s="526">
        <f t="shared" si="51"/>
        <v>158721.73356481787</v>
      </c>
      <c r="I132" s="577">
        <f t="shared" si="52"/>
        <v>158721.73356481787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2043</v>
      </c>
      <c r="D133" s="374">
        <f>IF(F132+SUM(E$99:E132)=D$92,F132,D$92-SUM(E$99:E132))</f>
        <v>703393.76288449531</v>
      </c>
      <c r="E133" s="522">
        <f>IF(+J96&lt;F132,J96,D133)</f>
        <v>67767.454545454544</v>
      </c>
      <c r="F133" s="523">
        <f t="shared" si="53"/>
        <v>635626.30833904073</v>
      </c>
      <c r="G133" s="523">
        <f t="shared" si="54"/>
        <v>669510.03561176802</v>
      </c>
      <c r="H133" s="526">
        <f t="shared" si="51"/>
        <v>150361.59772526455</v>
      </c>
      <c r="I133" s="577">
        <f t="shared" si="52"/>
        <v>150361.59772526455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2044</v>
      </c>
      <c r="D134" s="374">
        <f>IF(F133+SUM(E$99:E133)=D$92,F133,D$92-SUM(E$99:E133))</f>
        <v>635626.30833904073</v>
      </c>
      <c r="E134" s="522">
        <f>IF(+J96&lt;F133,J96,D134)</f>
        <v>67767.454545454544</v>
      </c>
      <c r="F134" s="523">
        <f t="shared" si="53"/>
        <v>567858.85379358614</v>
      </c>
      <c r="G134" s="523">
        <f t="shared" si="54"/>
        <v>601742.58106631343</v>
      </c>
      <c r="H134" s="526">
        <f t="shared" si="51"/>
        <v>142001.46188571129</v>
      </c>
      <c r="I134" s="577">
        <f t="shared" si="52"/>
        <v>142001.46188571129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2045</v>
      </c>
      <c r="D135" s="374">
        <f>IF(F134+SUM(E$99:E134)=D$92,F134,D$92-SUM(E$99:E134))</f>
        <v>567858.85379358614</v>
      </c>
      <c r="E135" s="522">
        <f>IF(+J96&lt;F134,J96,D135)</f>
        <v>67767.454545454544</v>
      </c>
      <c r="F135" s="523">
        <f t="shared" si="53"/>
        <v>500091.39924813161</v>
      </c>
      <c r="G135" s="523">
        <f t="shared" si="54"/>
        <v>533975.12652085884</v>
      </c>
      <c r="H135" s="526">
        <f t="shared" si="51"/>
        <v>133641.32604615798</v>
      </c>
      <c r="I135" s="577">
        <f t="shared" si="52"/>
        <v>133641.32604615798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2046</v>
      </c>
      <c r="D136" s="374">
        <f>IF(F135+SUM(E$99:E135)=D$92,F135,D$92-SUM(E$99:E135))</f>
        <v>500091.39924813161</v>
      </c>
      <c r="E136" s="522">
        <f>IF(+J96&lt;F135,J96,D136)</f>
        <v>67767.454545454544</v>
      </c>
      <c r="F136" s="523">
        <f t="shared" si="53"/>
        <v>432323.94470267708</v>
      </c>
      <c r="G136" s="523">
        <f t="shared" si="54"/>
        <v>466207.67197540437</v>
      </c>
      <c r="H136" s="526">
        <f t="shared" si="51"/>
        <v>125281.19020660469</v>
      </c>
      <c r="I136" s="577">
        <f t="shared" si="52"/>
        <v>125281.19020660469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2047</v>
      </c>
      <c r="D137" s="374">
        <f>IF(F136+SUM(E$99:E136)=D$92,F136,D$92-SUM(E$99:E136))</f>
        <v>432323.94470267708</v>
      </c>
      <c r="E137" s="522">
        <f>IF(+J96&lt;F136,J96,D137)</f>
        <v>67767.454545454544</v>
      </c>
      <c r="F137" s="523">
        <f t="shared" si="53"/>
        <v>364556.49015722255</v>
      </c>
      <c r="G137" s="523">
        <f t="shared" si="54"/>
        <v>398440.21742994979</v>
      </c>
      <c r="H137" s="526">
        <f t="shared" si="51"/>
        <v>116921.0543670514</v>
      </c>
      <c r="I137" s="577">
        <f t="shared" si="52"/>
        <v>116921.0543670514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2048</v>
      </c>
      <c r="D138" s="374">
        <f>IF(F137+SUM(E$99:E137)=D$92,F137,D$92-SUM(E$99:E137))</f>
        <v>364556.49015722255</v>
      </c>
      <c r="E138" s="522">
        <f>IF(+J96&lt;F137,J96,D138)</f>
        <v>67767.454545454544</v>
      </c>
      <c r="F138" s="523">
        <f t="shared" si="53"/>
        <v>296789.03561176802</v>
      </c>
      <c r="G138" s="523">
        <f t="shared" si="54"/>
        <v>330672.76288449531</v>
      </c>
      <c r="H138" s="526">
        <f t="shared" si="51"/>
        <v>108560.91852749813</v>
      </c>
      <c r="I138" s="577">
        <f t="shared" si="52"/>
        <v>108560.91852749813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2049</v>
      </c>
      <c r="D139" s="374">
        <f>IF(F138+SUM(E$99:E138)=D$92,F138,D$92-SUM(E$99:E138))</f>
        <v>296789.03561176802</v>
      </c>
      <c r="E139" s="522">
        <f>IF(+J96&lt;F138,J96,D139)</f>
        <v>67767.454545454544</v>
      </c>
      <c r="F139" s="523">
        <f t="shared" si="53"/>
        <v>229021.58106631349</v>
      </c>
      <c r="G139" s="523">
        <f t="shared" si="54"/>
        <v>262905.30833904073</v>
      </c>
      <c r="H139" s="526">
        <f t="shared" si="51"/>
        <v>100200.78268794483</v>
      </c>
      <c r="I139" s="577">
        <f t="shared" si="52"/>
        <v>100200.78268794483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2050</v>
      </c>
      <c r="D140" s="374">
        <f>IF(F139+SUM(E$99:E139)=D$92,F139,D$92-SUM(E$99:E139))</f>
        <v>229021.58106631349</v>
      </c>
      <c r="E140" s="522">
        <f>IF(+J96&lt;F139,J96,D140)</f>
        <v>67767.454545454544</v>
      </c>
      <c r="F140" s="523">
        <f t="shared" si="53"/>
        <v>161254.12652085896</v>
      </c>
      <c r="G140" s="523">
        <f t="shared" si="54"/>
        <v>195137.85379358623</v>
      </c>
      <c r="H140" s="526">
        <f t="shared" si="51"/>
        <v>91840.646848391552</v>
      </c>
      <c r="I140" s="577">
        <f t="shared" si="52"/>
        <v>91840.646848391552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2051</v>
      </c>
      <c r="D141" s="374">
        <f>IF(F140+SUM(E$99:E140)=D$92,F140,D$92-SUM(E$99:E140))</f>
        <v>161254.12652085896</v>
      </c>
      <c r="E141" s="522">
        <f>IF(+J96&lt;F140,J96,D141)</f>
        <v>67767.454545454544</v>
      </c>
      <c r="F141" s="523">
        <f t="shared" si="53"/>
        <v>93486.671975404417</v>
      </c>
      <c r="G141" s="523">
        <f t="shared" si="54"/>
        <v>127370.3992481317</v>
      </c>
      <c r="H141" s="526">
        <f t="shared" si="51"/>
        <v>83480.511008838264</v>
      </c>
      <c r="I141" s="577">
        <f t="shared" si="52"/>
        <v>83480.511008838264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2052</v>
      </c>
      <c r="D142" s="374">
        <f>IF(F141+SUM(E$99:E141)=D$92,F141,D$92-SUM(E$99:E141))</f>
        <v>93486.671975404417</v>
      </c>
      <c r="E142" s="522">
        <f>IF(+J96&lt;F141,J96,D142)</f>
        <v>67767.454545454544</v>
      </c>
      <c r="F142" s="523">
        <f t="shared" si="53"/>
        <v>25719.217429949873</v>
      </c>
      <c r="G142" s="523">
        <f t="shared" si="54"/>
        <v>59602.944702677145</v>
      </c>
      <c r="H142" s="526">
        <f t="shared" si="51"/>
        <v>75120.375169284976</v>
      </c>
      <c r="I142" s="577">
        <f t="shared" si="52"/>
        <v>75120.375169284976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2053</v>
      </c>
      <c r="D143" s="374">
        <f>IF(F142+SUM(E$99:E142)=D$92,F142,D$92-SUM(E$99:E142))</f>
        <v>25719.217429949873</v>
      </c>
      <c r="E143" s="522">
        <f>IF(+J96&lt;F142,J96,D143)</f>
        <v>25719.217429949873</v>
      </c>
      <c r="F143" s="523">
        <f t="shared" si="53"/>
        <v>0</v>
      </c>
      <c r="G143" s="523">
        <f t="shared" si="54"/>
        <v>12859.608714974936</v>
      </c>
      <c r="H143" s="526">
        <f t="shared" si="51"/>
        <v>27305.643781976767</v>
      </c>
      <c r="I143" s="577">
        <f t="shared" si="52"/>
        <v>27305.643781976767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 ht="12.5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11307377.461342648</v>
      </c>
      <c r="I155" s="375">
        <f>SUM(I99:I154)</f>
        <v>11307377.461342648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73" zoomScaleNormal="100" zoomScaleSheetLayoutView="80" workbookViewId="0">
      <selection activeCell="D94" sqref="D9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4157929.5482090265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4157929.5482090265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391</v>
      </c>
      <c r="H15" s="495" t="s">
        <v>392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15">
        <v>26375899.079774734</v>
      </c>
      <c r="E31" s="516">
        <v>881633.92857142852</v>
      </c>
      <c r="F31" s="515">
        <v>25494265.151203305</v>
      </c>
      <c r="G31" s="516">
        <v>4157929.5482090265</v>
      </c>
      <c r="H31" s="510">
        <v>4157929.5482090265</v>
      </c>
      <c r="I31" s="511">
        <f t="shared" si="0"/>
        <v>0</v>
      </c>
      <c r="J31" s="511"/>
      <c r="K31" s="518">
        <f t="shared" ref="K31" si="17">G31</f>
        <v>4157929.5482090265</v>
      </c>
      <c r="L31" s="519">
        <f t="shared" ref="L31" si="18">IF(K31&lt;&gt;0,+G31-K31,0)</f>
        <v>0</v>
      </c>
      <c r="M31" s="518">
        <f t="shared" ref="M31" si="19">H31</f>
        <v>4157929.5482090265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25494265.151203305</v>
      </c>
      <c r="E32" s="522">
        <f>IF(+I14&lt;F31,I14,D32)</f>
        <v>881633.92857142852</v>
      </c>
      <c r="F32" s="523">
        <f t="shared" ref="F32:F48" si="20">+D32-E32</f>
        <v>24612631.222631875</v>
      </c>
      <c r="G32" s="524">
        <f t="shared" ref="G32:G72" si="21">+I$12*((D32+F32)/2)+E32</f>
        <v>3698746.2837561746</v>
      </c>
      <c r="H32" s="491">
        <f t="shared" ref="H32:H72" si="22">+I$13*((D32+F32)/2)+E32</f>
        <v>3698746.2837561746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24612631.222631875</v>
      </c>
      <c r="E33" s="522">
        <f>IF(+I14&lt;F32,I14,D33)</f>
        <v>881633.92857142852</v>
      </c>
      <c r="F33" s="523">
        <f t="shared" si="20"/>
        <v>23730997.294060446</v>
      </c>
      <c r="G33" s="524">
        <f t="shared" si="21"/>
        <v>3599611.7528764876</v>
      </c>
      <c r="H33" s="491">
        <f t="shared" si="22"/>
        <v>3599611.7528764876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23730997.294060446</v>
      </c>
      <c r="E34" s="522">
        <f>IF(+I14&lt;F33,I14,D34)</f>
        <v>881633.92857142852</v>
      </c>
      <c r="F34" s="523">
        <f t="shared" si="20"/>
        <v>22849363.365489017</v>
      </c>
      <c r="G34" s="524">
        <f t="shared" si="21"/>
        <v>3500477.2219967991</v>
      </c>
      <c r="H34" s="491">
        <f t="shared" si="22"/>
        <v>3500477.2219967991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22849363.365489017</v>
      </c>
      <c r="E35" s="522">
        <f>IF(+I14&lt;F34,I14,D35)</f>
        <v>881633.92857142852</v>
      </c>
      <c r="F35" s="523">
        <f t="shared" si="20"/>
        <v>21967729.436917588</v>
      </c>
      <c r="G35" s="524">
        <f t="shared" si="21"/>
        <v>3401342.6911171121</v>
      </c>
      <c r="H35" s="491">
        <f t="shared" si="22"/>
        <v>3401342.6911171121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21967729.436917588</v>
      </c>
      <c r="E36" s="522">
        <f>IF(+I14&lt;F35,I14,D36)</f>
        <v>881633.92857142852</v>
      </c>
      <c r="F36" s="523">
        <f t="shared" si="20"/>
        <v>21086095.508346159</v>
      </c>
      <c r="G36" s="524">
        <f t="shared" si="21"/>
        <v>3302208.1602374236</v>
      </c>
      <c r="H36" s="491">
        <f t="shared" si="22"/>
        <v>3302208.1602374236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21086095.508346159</v>
      </c>
      <c r="E37" s="522">
        <f>IF(+I14&lt;F36,I14,D37)</f>
        <v>881633.92857142852</v>
      </c>
      <c r="F37" s="523">
        <f t="shared" si="20"/>
        <v>20204461.57977473</v>
      </c>
      <c r="G37" s="524">
        <f t="shared" si="21"/>
        <v>3203073.6293577366</v>
      </c>
      <c r="H37" s="491">
        <f t="shared" si="22"/>
        <v>3203073.6293577366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20204461.57977473</v>
      </c>
      <c r="E38" s="522">
        <f>IF(+I14&lt;F37,I14,D38)</f>
        <v>881633.92857142852</v>
      </c>
      <c r="F38" s="523">
        <f t="shared" si="20"/>
        <v>19322827.651203301</v>
      </c>
      <c r="G38" s="524">
        <f t="shared" si="21"/>
        <v>3103939.0984780481</v>
      </c>
      <c r="H38" s="491">
        <f t="shared" si="22"/>
        <v>3103939.0984780481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19322827.651203301</v>
      </c>
      <c r="E39" s="522">
        <f>IF(+I14&lt;F38,I14,D39)</f>
        <v>881633.92857142852</v>
      </c>
      <c r="F39" s="523">
        <f t="shared" si="20"/>
        <v>18441193.722631872</v>
      </c>
      <c r="G39" s="524">
        <f t="shared" si="21"/>
        <v>3004804.5675983611</v>
      </c>
      <c r="H39" s="491">
        <f t="shared" si="22"/>
        <v>3004804.5675983611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18441193.722631872</v>
      </c>
      <c r="E40" s="522">
        <f>IF(+I14&lt;F39,I14,D40)</f>
        <v>881633.92857142852</v>
      </c>
      <c r="F40" s="523">
        <f t="shared" si="20"/>
        <v>17559559.794060443</v>
      </c>
      <c r="G40" s="524">
        <f t="shared" si="21"/>
        <v>2905670.0367186726</v>
      </c>
      <c r="H40" s="491">
        <f t="shared" si="22"/>
        <v>2905670.0367186726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17559559.794060443</v>
      </c>
      <c r="E41" s="522">
        <f>IF(+I14&lt;F40,I14,D41)</f>
        <v>881633.92857142852</v>
      </c>
      <c r="F41" s="523">
        <f t="shared" si="20"/>
        <v>16677925.865489013</v>
      </c>
      <c r="G41" s="524">
        <f t="shared" si="21"/>
        <v>2806535.5058389851</v>
      </c>
      <c r="H41" s="491">
        <f t="shared" si="22"/>
        <v>2806535.5058389851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16677925.865489013</v>
      </c>
      <c r="E42" s="522">
        <f>IF(+I14&lt;F41,I14,D42)</f>
        <v>881633.92857142852</v>
      </c>
      <c r="F42" s="523">
        <f t="shared" si="20"/>
        <v>15796291.936917584</v>
      </c>
      <c r="G42" s="524">
        <f t="shared" si="21"/>
        <v>2707400.9749592971</v>
      </c>
      <c r="H42" s="491">
        <f t="shared" si="22"/>
        <v>2707400.9749592971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15796291.936917584</v>
      </c>
      <c r="E43" s="522">
        <f>IF(+I14&lt;F42,I14,D43)</f>
        <v>881633.92857142852</v>
      </c>
      <c r="F43" s="523">
        <f t="shared" si="20"/>
        <v>14914658.008346155</v>
      </c>
      <c r="G43" s="524">
        <f t="shared" si="21"/>
        <v>2608266.4440796096</v>
      </c>
      <c r="H43" s="491">
        <f t="shared" si="22"/>
        <v>2608266.4440796096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14914658.008346155</v>
      </c>
      <c r="E44" s="522">
        <f>IF(+I14&lt;F43,I14,D44)</f>
        <v>881633.92857142852</v>
      </c>
      <c r="F44" s="523">
        <f t="shared" si="20"/>
        <v>14033024.079774726</v>
      </c>
      <c r="G44" s="524">
        <f t="shared" si="21"/>
        <v>2509131.9131999216</v>
      </c>
      <c r="H44" s="491">
        <f t="shared" si="22"/>
        <v>2509131.9131999216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14033024.079774726</v>
      </c>
      <c r="E45" s="522">
        <f>IF(+I14&lt;F44,I14,D45)</f>
        <v>881633.92857142852</v>
      </c>
      <c r="F45" s="523">
        <f t="shared" si="20"/>
        <v>13151390.151203297</v>
      </c>
      <c r="G45" s="524">
        <f t="shared" si="21"/>
        <v>2409997.3823202341</v>
      </c>
      <c r="H45" s="491">
        <f t="shared" si="22"/>
        <v>2409997.3823202341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13151390.151203297</v>
      </c>
      <c r="E46" s="522">
        <f>IF(+I14&lt;F45,I14,D46)</f>
        <v>881633.92857142852</v>
      </c>
      <c r="F46" s="523">
        <f t="shared" si="20"/>
        <v>12269756.222631868</v>
      </c>
      <c r="G46" s="524">
        <f t="shared" si="21"/>
        <v>2310862.8514405461</v>
      </c>
      <c r="H46" s="491">
        <f t="shared" si="22"/>
        <v>2310862.8514405461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12269756.222631868</v>
      </c>
      <c r="E47" s="522">
        <f>IF(+I14&lt;F46,I14,D47)</f>
        <v>881633.92857142852</v>
      </c>
      <c r="F47" s="523">
        <f t="shared" si="20"/>
        <v>11388122.294060439</v>
      </c>
      <c r="G47" s="524">
        <f t="shared" si="21"/>
        <v>2211728.3205608586</v>
      </c>
      <c r="H47" s="491">
        <f t="shared" si="22"/>
        <v>2211728.3205608586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11388122.294060439</v>
      </c>
      <c r="E48" s="522">
        <f>IF(+I14&lt;F47,I14,D48)</f>
        <v>881633.92857142852</v>
      </c>
      <c r="F48" s="523">
        <f t="shared" si="20"/>
        <v>10506488.36548901</v>
      </c>
      <c r="G48" s="524">
        <f t="shared" si="21"/>
        <v>2112593.7896811706</v>
      </c>
      <c r="H48" s="491">
        <f t="shared" si="22"/>
        <v>2112593.7896811706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10506488.36548901</v>
      </c>
      <c r="E49" s="522">
        <f>IF(+I14&lt;F48,I14,D49)</f>
        <v>881633.92857142852</v>
      </c>
      <c r="F49" s="523">
        <f t="shared" ref="F49:F72" si="23">+D49-E49</f>
        <v>9624854.4369175807</v>
      </c>
      <c r="G49" s="524">
        <f t="shared" si="21"/>
        <v>2013459.2588014831</v>
      </c>
      <c r="H49" s="491">
        <f t="shared" si="22"/>
        <v>2013459.2588014831</v>
      </c>
      <c r="I49" s="511">
        <f t="shared" ref="I49:I72" si="24">H49-G49</f>
        <v>0</v>
      </c>
      <c r="J49" s="511"/>
      <c r="K49" s="525"/>
      <c r="L49" s="514">
        <f t="shared" ref="L49:L72" si="25">IF(K49&lt;&gt;0,+G49-K49,0)</f>
        <v>0</v>
      </c>
      <c r="M49" s="525"/>
      <c r="N49" s="514">
        <f t="shared" ref="N49:N72" si="26">IF(M49&lt;&gt;0,+H49-M49,0)</f>
        <v>0</v>
      </c>
      <c r="O49" s="514">
        <f t="shared" ref="O49:O72" si="27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9624854.4369175807</v>
      </c>
      <c r="E50" s="522">
        <f>IF(+I14&lt;F49,I14,D50)</f>
        <v>881633.92857142852</v>
      </c>
      <c r="F50" s="523">
        <f t="shared" si="23"/>
        <v>8743220.5083461516</v>
      </c>
      <c r="G50" s="524">
        <f t="shared" si="21"/>
        <v>1914324.7279217951</v>
      </c>
      <c r="H50" s="491">
        <f t="shared" si="22"/>
        <v>1914324.7279217951</v>
      </c>
      <c r="I50" s="511">
        <f t="shared" si="24"/>
        <v>0</v>
      </c>
      <c r="J50" s="511"/>
      <c r="K50" s="525"/>
      <c r="L50" s="514">
        <f t="shared" si="25"/>
        <v>0</v>
      </c>
      <c r="M50" s="525"/>
      <c r="N50" s="514">
        <f t="shared" si="26"/>
        <v>0</v>
      </c>
      <c r="O50" s="514">
        <f t="shared" si="27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8743220.5083461516</v>
      </c>
      <c r="E51" s="522">
        <f>IF(+I14&lt;F50,I14,D51)</f>
        <v>881633.92857142852</v>
      </c>
      <c r="F51" s="523">
        <f t="shared" si="23"/>
        <v>7861586.5797747234</v>
      </c>
      <c r="G51" s="524">
        <f t="shared" si="21"/>
        <v>1815190.1970421076</v>
      </c>
      <c r="H51" s="491">
        <f t="shared" si="22"/>
        <v>1815190.1970421076</v>
      </c>
      <c r="I51" s="511">
        <f t="shared" si="24"/>
        <v>0</v>
      </c>
      <c r="J51" s="511"/>
      <c r="K51" s="525"/>
      <c r="L51" s="514">
        <f t="shared" si="25"/>
        <v>0</v>
      </c>
      <c r="M51" s="525"/>
      <c r="N51" s="514">
        <f t="shared" si="26"/>
        <v>0</v>
      </c>
      <c r="O51" s="514">
        <f t="shared" si="27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7861586.5797747234</v>
      </c>
      <c r="E52" s="522">
        <f>IF(+I14&lt;F51,I14,D52)</f>
        <v>881633.92857142852</v>
      </c>
      <c r="F52" s="523">
        <f t="shared" si="23"/>
        <v>6979952.6512032952</v>
      </c>
      <c r="G52" s="524">
        <f t="shared" si="21"/>
        <v>1716055.6661624201</v>
      </c>
      <c r="H52" s="491">
        <f t="shared" si="22"/>
        <v>1716055.6661624201</v>
      </c>
      <c r="I52" s="511">
        <f t="shared" si="24"/>
        <v>0</v>
      </c>
      <c r="J52" s="511"/>
      <c r="K52" s="525"/>
      <c r="L52" s="514">
        <f t="shared" si="25"/>
        <v>0</v>
      </c>
      <c r="M52" s="525"/>
      <c r="N52" s="514">
        <f t="shared" si="26"/>
        <v>0</v>
      </c>
      <c r="O52" s="514">
        <f t="shared" si="27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6979952.6512032952</v>
      </c>
      <c r="E53" s="522">
        <f>IF(+I14&lt;F52,I14,D53)</f>
        <v>881633.92857142852</v>
      </c>
      <c r="F53" s="523">
        <f t="shared" si="23"/>
        <v>6098318.722631867</v>
      </c>
      <c r="G53" s="524">
        <f t="shared" si="21"/>
        <v>1616921.1352827321</v>
      </c>
      <c r="H53" s="491">
        <f t="shared" si="22"/>
        <v>1616921.1352827321</v>
      </c>
      <c r="I53" s="511">
        <f t="shared" si="24"/>
        <v>0</v>
      </c>
      <c r="J53" s="511"/>
      <c r="K53" s="525"/>
      <c r="L53" s="514">
        <f t="shared" si="25"/>
        <v>0</v>
      </c>
      <c r="M53" s="525"/>
      <c r="N53" s="514">
        <f t="shared" si="26"/>
        <v>0</v>
      </c>
      <c r="O53" s="514">
        <f t="shared" si="27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6098318.722631867</v>
      </c>
      <c r="E54" s="522">
        <f>IF(+I14&lt;F53,I14,D54)</f>
        <v>881633.92857142852</v>
      </c>
      <c r="F54" s="523">
        <f t="shared" si="23"/>
        <v>5216684.7940604389</v>
      </c>
      <c r="G54" s="524">
        <f t="shared" si="21"/>
        <v>1517786.6044030446</v>
      </c>
      <c r="H54" s="491">
        <f t="shared" si="22"/>
        <v>1517786.6044030446</v>
      </c>
      <c r="I54" s="511">
        <f t="shared" si="24"/>
        <v>0</v>
      </c>
      <c r="J54" s="511"/>
      <c r="K54" s="525"/>
      <c r="L54" s="514">
        <f t="shared" si="25"/>
        <v>0</v>
      </c>
      <c r="M54" s="525"/>
      <c r="N54" s="514">
        <f t="shared" si="26"/>
        <v>0</v>
      </c>
      <c r="O54" s="514">
        <f t="shared" si="27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5216684.7940604389</v>
      </c>
      <c r="E55" s="522">
        <f>IF(+I14&lt;F54,I14,D55)</f>
        <v>881633.92857142852</v>
      </c>
      <c r="F55" s="523">
        <f t="shared" si="23"/>
        <v>4335050.8654890107</v>
      </c>
      <c r="G55" s="524">
        <f t="shared" si="21"/>
        <v>1418652.073523357</v>
      </c>
      <c r="H55" s="491">
        <f t="shared" si="22"/>
        <v>1418652.073523357</v>
      </c>
      <c r="I55" s="511">
        <f t="shared" si="24"/>
        <v>0</v>
      </c>
      <c r="J55" s="511"/>
      <c r="K55" s="525"/>
      <c r="L55" s="514">
        <f t="shared" si="25"/>
        <v>0</v>
      </c>
      <c r="M55" s="525"/>
      <c r="N55" s="514">
        <f t="shared" si="26"/>
        <v>0</v>
      </c>
      <c r="O55" s="514">
        <f t="shared" si="27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4335050.8654890107</v>
      </c>
      <c r="E56" s="522">
        <f>IF(+I14&lt;F55,I14,D56)</f>
        <v>881633.92857142852</v>
      </c>
      <c r="F56" s="523">
        <f t="shared" si="23"/>
        <v>3453416.9369175821</v>
      </c>
      <c r="G56" s="524">
        <f t="shared" si="21"/>
        <v>1319517.5426436693</v>
      </c>
      <c r="H56" s="491">
        <f t="shared" si="22"/>
        <v>1319517.5426436693</v>
      </c>
      <c r="I56" s="511">
        <f t="shared" si="24"/>
        <v>0</v>
      </c>
      <c r="J56" s="511"/>
      <c r="K56" s="525"/>
      <c r="L56" s="514">
        <f t="shared" si="25"/>
        <v>0</v>
      </c>
      <c r="M56" s="525"/>
      <c r="N56" s="514">
        <f t="shared" si="26"/>
        <v>0</v>
      </c>
      <c r="O56" s="514">
        <f t="shared" si="27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3453416.9369175821</v>
      </c>
      <c r="E57" s="522">
        <f>IF(+I14&lt;F56,I14,D57)</f>
        <v>881633.92857142852</v>
      </c>
      <c r="F57" s="523">
        <f t="shared" si="23"/>
        <v>2571783.0083461534</v>
      </c>
      <c r="G57" s="524">
        <f t="shared" si="21"/>
        <v>1220383.0117639815</v>
      </c>
      <c r="H57" s="491">
        <f t="shared" si="22"/>
        <v>1220383.0117639815</v>
      </c>
      <c r="I57" s="511">
        <f t="shared" si="24"/>
        <v>0</v>
      </c>
      <c r="J57" s="511"/>
      <c r="K57" s="525"/>
      <c r="L57" s="514">
        <f t="shared" si="25"/>
        <v>0</v>
      </c>
      <c r="M57" s="525"/>
      <c r="N57" s="514">
        <f t="shared" si="26"/>
        <v>0</v>
      </c>
      <c r="O57" s="514">
        <f t="shared" si="27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2571783.0083461534</v>
      </c>
      <c r="E58" s="522">
        <f>IF(+I14&lt;F57,I14,D58)</f>
        <v>881633.92857142852</v>
      </c>
      <c r="F58" s="523">
        <f t="shared" si="23"/>
        <v>1690149.0797747248</v>
      </c>
      <c r="G58" s="524">
        <f t="shared" si="21"/>
        <v>1121248.4808842938</v>
      </c>
      <c r="H58" s="491">
        <f t="shared" si="22"/>
        <v>1121248.4808842938</v>
      </c>
      <c r="I58" s="511">
        <f t="shared" si="24"/>
        <v>0</v>
      </c>
      <c r="J58" s="511"/>
      <c r="K58" s="525"/>
      <c r="L58" s="514">
        <f t="shared" si="25"/>
        <v>0</v>
      </c>
      <c r="M58" s="525"/>
      <c r="N58" s="514">
        <f t="shared" si="26"/>
        <v>0</v>
      </c>
      <c r="O58" s="514">
        <f t="shared" si="2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1690149.0797747248</v>
      </c>
      <c r="E59" s="522">
        <f>IF(+I14&lt;F58,I14,D59)</f>
        <v>881633.92857142852</v>
      </c>
      <c r="F59" s="523">
        <f t="shared" si="23"/>
        <v>808515.15120329626</v>
      </c>
      <c r="G59" s="524">
        <f t="shared" si="21"/>
        <v>1022113.9500046062</v>
      </c>
      <c r="H59" s="491">
        <f t="shared" si="22"/>
        <v>1022113.9500046062</v>
      </c>
      <c r="I59" s="511">
        <f t="shared" si="24"/>
        <v>0</v>
      </c>
      <c r="J59" s="511"/>
      <c r="K59" s="525"/>
      <c r="L59" s="514">
        <f t="shared" si="25"/>
        <v>0</v>
      </c>
      <c r="M59" s="525"/>
      <c r="N59" s="514">
        <f t="shared" si="26"/>
        <v>0</v>
      </c>
      <c r="O59" s="514">
        <f t="shared" si="27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808515.15120329626</v>
      </c>
      <c r="E60" s="522">
        <f>IF(+I14&lt;F59,I14,D60)</f>
        <v>808515.15120329626</v>
      </c>
      <c r="F60" s="523">
        <f t="shared" si="23"/>
        <v>0</v>
      </c>
      <c r="G60" s="524">
        <f t="shared" si="21"/>
        <v>853971.5291999632</v>
      </c>
      <c r="H60" s="491">
        <f t="shared" si="22"/>
        <v>853971.5291999632</v>
      </c>
      <c r="I60" s="511">
        <f t="shared" si="24"/>
        <v>0</v>
      </c>
      <c r="J60" s="511"/>
      <c r="K60" s="525"/>
      <c r="L60" s="514">
        <f t="shared" si="25"/>
        <v>0</v>
      </c>
      <c r="M60" s="525"/>
      <c r="N60" s="514">
        <f t="shared" si="26"/>
        <v>0</v>
      </c>
      <c r="O60" s="514">
        <f t="shared" si="27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3"/>
        <v>0</v>
      </c>
      <c r="G61" s="526">
        <f t="shared" si="21"/>
        <v>0</v>
      </c>
      <c r="H61" s="491">
        <f t="shared" si="22"/>
        <v>0</v>
      </c>
      <c r="I61" s="511">
        <f t="shared" si="24"/>
        <v>0</v>
      </c>
      <c r="J61" s="511"/>
      <c r="K61" s="525"/>
      <c r="L61" s="514">
        <f t="shared" si="25"/>
        <v>0</v>
      </c>
      <c r="M61" s="525"/>
      <c r="N61" s="514">
        <f t="shared" si="26"/>
        <v>0</v>
      </c>
      <c r="O61" s="514">
        <f t="shared" si="27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3"/>
        <v>0</v>
      </c>
      <c r="G62" s="526">
        <f t="shared" si="21"/>
        <v>0</v>
      </c>
      <c r="H62" s="491">
        <f t="shared" si="22"/>
        <v>0</v>
      </c>
      <c r="I62" s="511">
        <f t="shared" si="24"/>
        <v>0</v>
      </c>
      <c r="J62" s="511"/>
      <c r="K62" s="525"/>
      <c r="L62" s="514">
        <f t="shared" si="25"/>
        <v>0</v>
      </c>
      <c r="M62" s="525"/>
      <c r="N62" s="514">
        <f t="shared" si="26"/>
        <v>0</v>
      </c>
      <c r="O62" s="514">
        <f t="shared" si="27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3"/>
        <v>0</v>
      </c>
      <c r="G63" s="526">
        <f t="shared" si="21"/>
        <v>0</v>
      </c>
      <c r="H63" s="491">
        <f t="shared" si="22"/>
        <v>0</v>
      </c>
      <c r="I63" s="511">
        <f t="shared" si="24"/>
        <v>0</v>
      </c>
      <c r="J63" s="511"/>
      <c r="K63" s="525"/>
      <c r="L63" s="514">
        <f t="shared" si="25"/>
        <v>0</v>
      </c>
      <c r="M63" s="525"/>
      <c r="N63" s="514">
        <f t="shared" si="26"/>
        <v>0</v>
      </c>
      <c r="O63" s="514">
        <f t="shared" si="27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3"/>
        <v>0</v>
      </c>
      <c r="G64" s="526">
        <f t="shared" si="21"/>
        <v>0</v>
      </c>
      <c r="H64" s="491">
        <f t="shared" si="22"/>
        <v>0</v>
      </c>
      <c r="I64" s="511">
        <f t="shared" si="24"/>
        <v>0</v>
      </c>
      <c r="J64" s="511"/>
      <c r="K64" s="525"/>
      <c r="L64" s="514">
        <f t="shared" si="25"/>
        <v>0</v>
      </c>
      <c r="M64" s="525"/>
      <c r="N64" s="514">
        <f t="shared" si="26"/>
        <v>0</v>
      </c>
      <c r="O64" s="514">
        <f t="shared" si="27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3"/>
        <v>0</v>
      </c>
      <c r="G65" s="526">
        <f t="shared" si="21"/>
        <v>0</v>
      </c>
      <c r="H65" s="491">
        <f t="shared" si="22"/>
        <v>0</v>
      </c>
      <c r="I65" s="511">
        <f t="shared" si="24"/>
        <v>0</v>
      </c>
      <c r="J65" s="511"/>
      <c r="K65" s="525"/>
      <c r="L65" s="514">
        <f t="shared" si="25"/>
        <v>0</v>
      </c>
      <c r="M65" s="525"/>
      <c r="N65" s="514">
        <f t="shared" si="26"/>
        <v>0</v>
      </c>
      <c r="O65" s="514">
        <f t="shared" si="27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3"/>
        <v>0</v>
      </c>
      <c r="G66" s="526">
        <f t="shared" si="21"/>
        <v>0</v>
      </c>
      <c r="H66" s="491">
        <f t="shared" si="22"/>
        <v>0</v>
      </c>
      <c r="I66" s="511">
        <f t="shared" si="24"/>
        <v>0</v>
      </c>
      <c r="J66" s="511"/>
      <c r="K66" s="525"/>
      <c r="L66" s="514">
        <f t="shared" si="25"/>
        <v>0</v>
      </c>
      <c r="M66" s="525"/>
      <c r="N66" s="514">
        <f t="shared" si="26"/>
        <v>0</v>
      </c>
      <c r="O66" s="514">
        <f t="shared" si="27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3"/>
        <v>0</v>
      </c>
      <c r="G67" s="526">
        <f t="shared" si="21"/>
        <v>0</v>
      </c>
      <c r="H67" s="491">
        <f t="shared" si="22"/>
        <v>0</v>
      </c>
      <c r="I67" s="511">
        <f t="shared" si="24"/>
        <v>0</v>
      </c>
      <c r="J67" s="511"/>
      <c r="K67" s="525"/>
      <c r="L67" s="514">
        <f t="shared" si="25"/>
        <v>0</v>
      </c>
      <c r="M67" s="525"/>
      <c r="N67" s="514">
        <f t="shared" si="26"/>
        <v>0</v>
      </c>
      <c r="O67" s="514">
        <f t="shared" si="27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3"/>
        <v>0</v>
      </c>
      <c r="G68" s="526">
        <f t="shared" si="21"/>
        <v>0</v>
      </c>
      <c r="H68" s="491">
        <f t="shared" si="22"/>
        <v>0</v>
      </c>
      <c r="I68" s="511">
        <f t="shared" si="24"/>
        <v>0</v>
      </c>
      <c r="J68" s="511"/>
      <c r="K68" s="525"/>
      <c r="L68" s="514">
        <f t="shared" si="25"/>
        <v>0</v>
      </c>
      <c r="M68" s="525"/>
      <c r="N68" s="514">
        <f t="shared" si="26"/>
        <v>0</v>
      </c>
      <c r="O68" s="514">
        <f t="shared" si="27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3"/>
        <v>0</v>
      </c>
      <c r="G69" s="526">
        <f t="shared" si="21"/>
        <v>0</v>
      </c>
      <c r="H69" s="491">
        <f t="shared" si="22"/>
        <v>0</v>
      </c>
      <c r="I69" s="511">
        <f t="shared" si="24"/>
        <v>0</v>
      </c>
      <c r="J69" s="511"/>
      <c r="K69" s="525"/>
      <c r="L69" s="514">
        <f t="shared" si="25"/>
        <v>0</v>
      </c>
      <c r="M69" s="525"/>
      <c r="N69" s="514">
        <f t="shared" si="26"/>
        <v>0</v>
      </c>
      <c r="O69" s="514">
        <f t="shared" si="27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3"/>
        <v>0</v>
      </c>
      <c r="G70" s="526">
        <f t="shared" si="21"/>
        <v>0</v>
      </c>
      <c r="H70" s="491">
        <f t="shared" si="22"/>
        <v>0</v>
      </c>
      <c r="I70" s="511">
        <f t="shared" si="24"/>
        <v>0</v>
      </c>
      <c r="J70" s="511"/>
      <c r="K70" s="525"/>
      <c r="L70" s="514">
        <f t="shared" si="25"/>
        <v>0</v>
      </c>
      <c r="M70" s="525"/>
      <c r="N70" s="514">
        <f t="shared" si="26"/>
        <v>0</v>
      </c>
      <c r="O70" s="514">
        <f t="shared" si="27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3"/>
        <v>0</v>
      </c>
      <c r="G71" s="526">
        <f t="shared" si="21"/>
        <v>0</v>
      </c>
      <c r="H71" s="491">
        <f t="shared" si="22"/>
        <v>0</v>
      </c>
      <c r="I71" s="511">
        <f t="shared" si="24"/>
        <v>0</v>
      </c>
      <c r="J71" s="511"/>
      <c r="K71" s="525"/>
      <c r="L71" s="514">
        <f t="shared" si="25"/>
        <v>0</v>
      </c>
      <c r="M71" s="525"/>
      <c r="N71" s="514">
        <f t="shared" si="26"/>
        <v>0</v>
      </c>
      <c r="O71" s="514">
        <f t="shared" si="27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3"/>
        <v>0</v>
      </c>
      <c r="G72" s="530">
        <f t="shared" si="21"/>
        <v>0</v>
      </c>
      <c r="H72" s="471">
        <f t="shared" si="22"/>
        <v>0</v>
      </c>
      <c r="I72" s="531">
        <f t="shared" si="24"/>
        <v>0</v>
      </c>
      <c r="J72" s="511"/>
      <c r="K72" s="532"/>
      <c r="L72" s="533">
        <f t="shared" si="25"/>
        <v>0</v>
      </c>
      <c r="M72" s="532"/>
      <c r="N72" s="533">
        <f t="shared" si="26"/>
        <v>0</v>
      </c>
      <c r="O72" s="533">
        <f t="shared" si="27"/>
        <v>0</v>
      </c>
      <c r="P72" s="272"/>
    </row>
    <row r="73" spans="1:16" ht="12.5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130618640.70671439</v>
      </c>
      <c r="H73" s="375">
        <f>SUM(H17:H72)</f>
        <v>130618640.70671439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2023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394</v>
      </c>
      <c r="M87" s="546">
        <f>IF(J92&lt;D11,0,VLOOKUP(J92,C17:O72,9))</f>
        <v>4157929.5482090265</v>
      </c>
      <c r="N87" s="546">
        <f>IF(J92&lt;D11,0,VLOOKUP(J92,C17:O72,11))</f>
        <v>4157929.5482090265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395</v>
      </c>
      <c r="M88" s="550">
        <f>IF(J92&lt;D11,0,VLOOKUP(J92,C99:P154,6))</f>
        <v>4097837.58701821</v>
      </c>
      <c r="N88" s="550">
        <f>IF(J92&lt;D11,0,VLOOKUP(J92,C99:P154,7))</f>
        <v>4097837.58701821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-60091.961190816481</v>
      </c>
      <c r="N89" s="555">
        <f>+N88-N87</f>
        <v>-60091.961190816481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2023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0.12336505621508605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44</v>
      </c>
      <c r="E95" s="486" t="s">
        <v>60</v>
      </c>
      <c r="F95" s="484"/>
      <c r="G95" s="484"/>
      <c r="J95" s="490">
        <f>IF(H87="",J94,'SWE.WS.G.BPU.ATRR.True-up'!$F$80)</f>
        <v>0.12336505621508605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841559.65909090906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391</v>
      </c>
      <c r="I97" s="495" t="s">
        <v>392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28">+I99-H99</f>
        <v>0</v>
      </c>
      <c r="K99" s="514"/>
      <c r="L99" s="512">
        <f t="shared" ref="L99:L104" si="29">H99</f>
        <v>451544</v>
      </c>
      <c r="M99" s="513">
        <f t="shared" ref="M99:M130" si="30">IF(L99&lt;&gt;0,+H99-L99,0)</f>
        <v>0</v>
      </c>
      <c r="N99" s="512">
        <f t="shared" ref="N99:N104" si="31">I99</f>
        <v>451544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28"/>
        <v>0</v>
      </c>
      <c r="K100" s="514"/>
      <c r="L100" s="518">
        <f t="shared" si="29"/>
        <v>1112732.9651723914</v>
      </c>
      <c r="M100" s="519">
        <f t="shared" si="30"/>
        <v>0</v>
      </c>
      <c r="N100" s="518">
        <f t="shared" si="31"/>
        <v>1112732.9651723914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28"/>
        <v>0</v>
      </c>
      <c r="K101" s="514"/>
      <c r="L101" s="518">
        <f t="shared" si="29"/>
        <v>3568989.8996136081</v>
      </c>
      <c r="M101" s="519">
        <f t="shared" si="30"/>
        <v>0</v>
      </c>
      <c r="N101" s="518">
        <f t="shared" si="31"/>
        <v>3568989.8996136081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28"/>
        <v>0</v>
      </c>
      <c r="K102" s="514"/>
      <c r="L102" s="518">
        <f t="shared" si="29"/>
        <v>4898170.4869055999</v>
      </c>
      <c r="M102" s="519">
        <f t="shared" si="30"/>
        <v>0</v>
      </c>
      <c r="N102" s="518">
        <f t="shared" si="31"/>
        <v>4898170.4869055999</v>
      </c>
      <c r="O102" s="514">
        <f t="shared" si="32"/>
        <v>0</v>
      </c>
      <c r="P102" s="514">
        <f t="shared" si="33"/>
        <v>0</v>
      </c>
      <c r="Q102" s="269"/>
    </row>
    <row r="103" spans="1:17" ht="12.5">
      <c r="B103" s="195" t="str">
        <f t="shared" si="34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9"/>
        <v>5624051.2967773527</v>
      </c>
      <c r="M103" s="519">
        <f t="shared" ref="M103:M108" si="35">IF(L103&lt;&gt;0,+H103-L103,0)</f>
        <v>0</v>
      </c>
      <c r="N103" s="518">
        <f t="shared" si="31"/>
        <v>5624051.2967773527</v>
      </c>
      <c r="O103" s="514">
        <f t="shared" ref="O103:O108" si="36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9"/>
        <v>5542534.9256215226</v>
      </c>
      <c r="M104" s="519">
        <f t="shared" si="35"/>
        <v>0</v>
      </c>
      <c r="N104" s="518">
        <f t="shared" si="31"/>
        <v>5542534.9256215226</v>
      </c>
      <c r="O104" s="514">
        <f t="shared" si="36"/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28"/>
        <v>0</v>
      </c>
      <c r="K105" s="514"/>
      <c r="L105" s="518">
        <f t="shared" ref="L105:L110" si="37">H105</f>
        <v>5283899.7839213237</v>
      </c>
      <c r="M105" s="519">
        <f t="shared" si="35"/>
        <v>0</v>
      </c>
      <c r="N105" s="518">
        <f t="shared" ref="N105:N110" si="38">I105</f>
        <v>5283899.7839213237</v>
      </c>
      <c r="O105" s="514">
        <f t="shared" si="36"/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28"/>
        <v>0</v>
      </c>
      <c r="K106" s="514"/>
      <c r="L106" s="518">
        <f t="shared" si="37"/>
        <v>4991780.4266921831</v>
      </c>
      <c r="M106" s="519">
        <f t="shared" si="35"/>
        <v>0</v>
      </c>
      <c r="N106" s="518">
        <f t="shared" si="38"/>
        <v>4991780.4266921831</v>
      </c>
      <c r="O106" s="514">
        <f t="shared" si="36"/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28"/>
        <v>0</v>
      </c>
      <c r="K107" s="514"/>
      <c r="L107" s="518">
        <f t="shared" si="37"/>
        <v>4728177.1448464729</v>
      </c>
      <c r="M107" s="519">
        <f t="shared" si="35"/>
        <v>0</v>
      </c>
      <c r="N107" s="518">
        <f t="shared" si="38"/>
        <v>4728177.1448464729</v>
      </c>
      <c r="O107" s="514">
        <f t="shared" si="36"/>
        <v>0</v>
      </c>
      <c r="P107" s="514">
        <f>+O107-M107</f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28"/>
        <v>0</v>
      </c>
      <c r="K108" s="514"/>
      <c r="L108" s="518">
        <f t="shared" si="37"/>
        <v>4132628.5322350259</v>
      </c>
      <c r="M108" s="519">
        <f t="shared" si="35"/>
        <v>0</v>
      </c>
      <c r="N108" s="518">
        <f t="shared" si="38"/>
        <v>4132628.5322350259</v>
      </c>
      <c r="O108" s="514">
        <f t="shared" si="36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28"/>
        <v>0</v>
      </c>
      <c r="K109" s="514"/>
      <c r="L109" s="518">
        <f t="shared" si="37"/>
        <v>4063057.6443278007</v>
      </c>
      <c r="M109" s="519">
        <f t="shared" ref="M109" si="39">IF(L109&lt;&gt;0,+H109-L109,0)</f>
        <v>0</v>
      </c>
      <c r="N109" s="518">
        <f t="shared" si="38"/>
        <v>4063057.6443278007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28"/>
        <v>0</v>
      </c>
      <c r="K110" s="514"/>
      <c r="L110" s="518">
        <f t="shared" si="37"/>
        <v>4005775.1149744629</v>
      </c>
      <c r="M110" s="519">
        <f t="shared" ref="M110" si="40">IF(L110&lt;&gt;0,+H110-L110,0)</f>
        <v>0</v>
      </c>
      <c r="N110" s="518">
        <f t="shared" si="38"/>
        <v>4005775.1149744629</v>
      </c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2021</v>
      </c>
      <c r="D111" s="508">
        <v>28601015.178132512</v>
      </c>
      <c r="E111" s="516">
        <v>903137.19512195117</v>
      </c>
      <c r="F111" s="515">
        <v>27697877.98301056</v>
      </c>
      <c r="G111" s="515">
        <v>28149446.580571536</v>
      </c>
      <c r="H111" s="516">
        <v>4098499.8465098133</v>
      </c>
      <c r="I111" s="510">
        <v>4098499.8465098133</v>
      </c>
      <c r="J111" s="514">
        <f t="shared" si="28"/>
        <v>0</v>
      </c>
      <c r="K111" s="514"/>
      <c r="L111" s="518">
        <f t="shared" ref="L111" si="41">H111</f>
        <v>4098499.8465098133</v>
      </c>
      <c r="M111" s="519">
        <f t="shared" ref="M111" si="42">IF(L111&lt;&gt;0,+H111-L111,0)</f>
        <v>0</v>
      </c>
      <c r="N111" s="518">
        <f t="shared" ref="N111" si="43">I111</f>
        <v>4098499.8465098133</v>
      </c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2022</v>
      </c>
      <c r="D112" s="508">
        <v>27697877.98301056</v>
      </c>
      <c r="E112" s="516">
        <v>881633.92857142852</v>
      </c>
      <c r="F112" s="515">
        <v>26816244.054439131</v>
      </c>
      <c r="G112" s="515">
        <v>27257061.018724844</v>
      </c>
      <c r="H112" s="516">
        <v>4083189.5235062321</v>
      </c>
      <c r="I112" s="510">
        <v>4083189.5235062321</v>
      </c>
      <c r="J112" s="514">
        <f t="shared" si="28"/>
        <v>0</v>
      </c>
      <c r="K112" s="514"/>
      <c r="L112" s="518">
        <f t="shared" ref="L112" si="44">H112</f>
        <v>4083189.5235062321</v>
      </c>
      <c r="M112" s="519">
        <f t="shared" ref="M112" si="45">IF(L112&lt;&gt;0,+H112-L112,0)</f>
        <v>0</v>
      </c>
      <c r="N112" s="518">
        <f t="shared" ref="N112" si="46">I112</f>
        <v>4083189.5235062321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2023</v>
      </c>
      <c r="D113" s="374">
        <f>IF(F112+SUM(E$99:E112)=D$92,F112,D$92-SUM(E$99:E112))</f>
        <v>26816244.054439131</v>
      </c>
      <c r="E113" s="522">
        <f>IF(+J96&lt;F112,J96,D113)</f>
        <v>841559.65909090906</v>
      </c>
      <c r="F113" s="523">
        <f t="shared" ref="F113:F130" si="49">+D113-E113</f>
        <v>25974684.395348221</v>
      </c>
      <c r="G113" s="523">
        <f t="shared" ref="G113:G130" si="50">+(F113+D113)/2</f>
        <v>26395464.224893674</v>
      </c>
      <c r="H113" s="526">
        <f t="shared" ref="H113:H154" si="51">+J$94*G113+E113</f>
        <v>4097837.58701821</v>
      </c>
      <c r="I113" s="577">
        <f t="shared" ref="I113:I154" si="52">+J$95*G113+E113</f>
        <v>4097837.58701821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2024</v>
      </c>
      <c r="D114" s="374">
        <f>IF(F113+SUM(E$99:E113)=D$92,F113,D$92-SUM(E$99:E113))</f>
        <v>25974684.395348221</v>
      </c>
      <c r="E114" s="522">
        <f>IF(+J96&lt;F113,J96,D114)</f>
        <v>841559.65909090906</v>
      </c>
      <c r="F114" s="523">
        <f t="shared" si="49"/>
        <v>25133124.736257311</v>
      </c>
      <c r="G114" s="523">
        <f t="shared" si="50"/>
        <v>25553904.565802768</v>
      </c>
      <c r="H114" s="526">
        <f t="shared" si="51"/>
        <v>3994018.5323661114</v>
      </c>
      <c r="I114" s="577">
        <f t="shared" si="52"/>
        <v>3994018.5323661114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2025</v>
      </c>
      <c r="D115" s="374">
        <f>IF(F114+SUM(E$99:E114)=D$92,F114,D$92-SUM(E$99:E114))</f>
        <v>25133124.736257311</v>
      </c>
      <c r="E115" s="522">
        <f>IF(+J96&lt;F114,J96,D115)</f>
        <v>841559.65909090906</v>
      </c>
      <c r="F115" s="523">
        <f t="shared" si="49"/>
        <v>24291565.077166401</v>
      </c>
      <c r="G115" s="523">
        <f t="shared" si="50"/>
        <v>24712344.906711854</v>
      </c>
      <c r="H115" s="526">
        <f t="shared" si="51"/>
        <v>3890199.4777140124</v>
      </c>
      <c r="I115" s="577">
        <f t="shared" si="52"/>
        <v>3890199.4777140124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2026</v>
      </c>
      <c r="D116" s="374">
        <f>IF(F115+SUM(E$99:E115)=D$92,F115,D$92-SUM(E$99:E115))</f>
        <v>24291565.077166401</v>
      </c>
      <c r="E116" s="522">
        <f>IF(+J96&lt;F115,J96,D116)</f>
        <v>841559.65909090906</v>
      </c>
      <c r="F116" s="523">
        <f t="shared" si="49"/>
        <v>23450005.418075491</v>
      </c>
      <c r="G116" s="523">
        <f t="shared" si="50"/>
        <v>23870785.247620948</v>
      </c>
      <c r="H116" s="526">
        <f t="shared" si="51"/>
        <v>3786380.4230619143</v>
      </c>
      <c r="I116" s="577">
        <f t="shared" si="52"/>
        <v>3786380.4230619143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2027</v>
      </c>
      <c r="D117" s="374">
        <f>IF(F116+SUM(E$99:E116)=D$92,F116,D$92-SUM(E$99:E116))</f>
        <v>23450005.418075491</v>
      </c>
      <c r="E117" s="522">
        <f>IF(+J96&lt;F116,J96,D117)</f>
        <v>841559.65909090906</v>
      </c>
      <c r="F117" s="523">
        <f t="shared" si="49"/>
        <v>22608445.758984581</v>
      </c>
      <c r="G117" s="523">
        <f t="shared" si="50"/>
        <v>23029225.588530034</v>
      </c>
      <c r="H117" s="526">
        <f t="shared" si="51"/>
        <v>3682561.3684098148</v>
      </c>
      <c r="I117" s="577">
        <f t="shared" si="52"/>
        <v>3682561.3684098148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2028</v>
      </c>
      <c r="D118" s="374">
        <f>IF(F117+SUM(E$99:E117)=D$92,F117,D$92-SUM(E$99:E117))</f>
        <v>22608445.758984581</v>
      </c>
      <c r="E118" s="522">
        <f>IF(+J96&lt;F117,J96,D118)</f>
        <v>841559.65909090906</v>
      </c>
      <c r="F118" s="523">
        <f t="shared" si="49"/>
        <v>21766886.099893671</v>
      </c>
      <c r="G118" s="523">
        <f t="shared" si="50"/>
        <v>22187665.929439127</v>
      </c>
      <c r="H118" s="526">
        <f t="shared" si="51"/>
        <v>3578742.3137577167</v>
      </c>
      <c r="I118" s="577">
        <f t="shared" si="52"/>
        <v>3578742.3137577167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2029</v>
      </c>
      <c r="D119" s="374">
        <f>IF(F118+SUM(E$99:E118)=D$92,F118,D$92-SUM(E$99:E118))</f>
        <v>21766886.099893671</v>
      </c>
      <c r="E119" s="522">
        <f>IF(+J96&lt;F118,J96,D119)</f>
        <v>841559.65909090906</v>
      </c>
      <c r="F119" s="523">
        <f t="shared" si="49"/>
        <v>20925326.44080276</v>
      </c>
      <c r="G119" s="523">
        <f t="shared" si="50"/>
        <v>21346106.270348214</v>
      </c>
      <c r="H119" s="526">
        <f t="shared" si="51"/>
        <v>3474923.2591056172</v>
      </c>
      <c r="I119" s="577">
        <f t="shared" si="52"/>
        <v>3474923.2591056172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2030</v>
      </c>
      <c r="D120" s="374">
        <f>IF(F119+SUM(E$99:E119)=D$92,F119,D$92-SUM(E$99:E119))</f>
        <v>20925326.44080276</v>
      </c>
      <c r="E120" s="522">
        <f>IF(+J96&lt;F119,J96,D120)</f>
        <v>841559.65909090906</v>
      </c>
      <c r="F120" s="523">
        <f t="shared" si="49"/>
        <v>20083766.78171185</v>
      </c>
      <c r="G120" s="523">
        <f t="shared" si="50"/>
        <v>20504546.611257307</v>
      </c>
      <c r="H120" s="526">
        <f t="shared" si="51"/>
        <v>3371104.2044535191</v>
      </c>
      <c r="I120" s="577">
        <f t="shared" si="52"/>
        <v>3371104.2044535191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2031</v>
      </c>
      <c r="D121" s="374">
        <f>IF(F120+SUM(E$99:E120)=D$92,F120,D$92-SUM(E$99:E120))</f>
        <v>20083766.78171185</v>
      </c>
      <c r="E121" s="522">
        <f>IF(+J96&lt;F120,J96,D121)</f>
        <v>841559.65909090906</v>
      </c>
      <c r="F121" s="523">
        <f t="shared" si="49"/>
        <v>19242207.12262094</v>
      </c>
      <c r="G121" s="523">
        <f t="shared" si="50"/>
        <v>19662986.952166393</v>
      </c>
      <c r="H121" s="526">
        <f t="shared" si="51"/>
        <v>3267285.1498014196</v>
      </c>
      <c r="I121" s="577">
        <f t="shared" si="52"/>
        <v>3267285.1498014196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2032</v>
      </c>
      <c r="D122" s="374">
        <f>IF(F121+SUM(E$99:E121)=D$92,F121,D$92-SUM(E$99:E121))</f>
        <v>19242207.12262094</v>
      </c>
      <c r="E122" s="522">
        <f>IF(+J96&lt;F121,J96,D122)</f>
        <v>841559.65909090906</v>
      </c>
      <c r="F122" s="523">
        <f t="shared" si="49"/>
        <v>18400647.46353003</v>
      </c>
      <c r="G122" s="523">
        <f t="shared" si="50"/>
        <v>18821427.293075487</v>
      </c>
      <c r="H122" s="526">
        <f t="shared" si="51"/>
        <v>3163466.0951493215</v>
      </c>
      <c r="I122" s="577">
        <f t="shared" si="52"/>
        <v>3163466.0951493215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2033</v>
      </c>
      <c r="D123" s="374">
        <f>IF(F122+SUM(E$99:E122)=D$92,F122,D$92-SUM(E$99:E122))</f>
        <v>18400647.46353003</v>
      </c>
      <c r="E123" s="522">
        <f>IF(+J96&lt;F122,J96,D123)</f>
        <v>841559.65909090906</v>
      </c>
      <c r="F123" s="523">
        <f t="shared" si="49"/>
        <v>17559087.80443912</v>
      </c>
      <c r="G123" s="523">
        <f t="shared" si="50"/>
        <v>17979867.633984573</v>
      </c>
      <c r="H123" s="526">
        <f t="shared" si="51"/>
        <v>3059647.040497222</v>
      </c>
      <c r="I123" s="577">
        <f t="shared" si="52"/>
        <v>3059647.040497222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2034</v>
      </c>
      <c r="D124" s="374">
        <f>IF(F123+SUM(E$99:E123)=D$92,F123,D$92-SUM(E$99:E123))</f>
        <v>17559087.80443912</v>
      </c>
      <c r="E124" s="522">
        <f>IF(+J96&lt;F123,J96,D124)</f>
        <v>841559.65909090906</v>
      </c>
      <c r="F124" s="523">
        <f t="shared" si="49"/>
        <v>16717528.145348212</v>
      </c>
      <c r="G124" s="523">
        <f t="shared" si="50"/>
        <v>17138307.974893667</v>
      </c>
      <c r="H124" s="526">
        <f t="shared" si="51"/>
        <v>2955827.9858451239</v>
      </c>
      <c r="I124" s="577">
        <f t="shared" si="52"/>
        <v>2955827.9858451239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2035</v>
      </c>
      <c r="D125" s="374">
        <f>IF(F124+SUM(E$99:E124)=D$92,F124,D$92-SUM(E$99:E124))</f>
        <v>16717528.145348212</v>
      </c>
      <c r="E125" s="522">
        <f>IF(+J96&lt;F124,J96,D125)</f>
        <v>841559.65909090906</v>
      </c>
      <c r="F125" s="523">
        <f t="shared" si="49"/>
        <v>15875968.486257304</v>
      </c>
      <c r="G125" s="523">
        <f t="shared" si="50"/>
        <v>16296748.315802757</v>
      </c>
      <c r="H125" s="526">
        <f t="shared" si="51"/>
        <v>2852008.9311930249</v>
      </c>
      <c r="I125" s="577">
        <f t="shared" si="52"/>
        <v>2852008.9311930249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2036</v>
      </c>
      <c r="D126" s="374">
        <f>IF(F125+SUM(E$99:E125)=D$92,F125,D$92-SUM(E$99:E125))</f>
        <v>15875968.486257304</v>
      </c>
      <c r="E126" s="522">
        <f>IF(+J96&lt;F125,J96,D126)</f>
        <v>841559.65909090906</v>
      </c>
      <c r="F126" s="523">
        <f t="shared" si="49"/>
        <v>15034408.827166395</v>
      </c>
      <c r="G126" s="523">
        <f t="shared" si="50"/>
        <v>15455188.65671185</v>
      </c>
      <c r="H126" s="526">
        <f t="shared" si="51"/>
        <v>2748189.8765409268</v>
      </c>
      <c r="I126" s="577">
        <f t="shared" si="52"/>
        <v>2748189.8765409268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2037</v>
      </c>
      <c r="D127" s="374">
        <f>IF(F126+SUM(E$99:E126)=D$92,F126,D$92-SUM(E$99:E126))</f>
        <v>15034408.827166395</v>
      </c>
      <c r="E127" s="522">
        <f>IF(+J96&lt;F126,J96,D127)</f>
        <v>841559.65909090906</v>
      </c>
      <c r="F127" s="523">
        <f t="shared" si="49"/>
        <v>14192849.168075487</v>
      </c>
      <c r="G127" s="523">
        <f t="shared" si="50"/>
        <v>14613628.99762094</v>
      </c>
      <c r="H127" s="526">
        <f t="shared" si="51"/>
        <v>2644370.8218888277</v>
      </c>
      <c r="I127" s="577">
        <f t="shared" si="52"/>
        <v>2644370.8218888277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2038</v>
      </c>
      <c r="D128" s="374">
        <f>IF(F127+SUM(E$99:E127)=D$92,F127,D$92-SUM(E$99:E127))</f>
        <v>14192849.168075487</v>
      </c>
      <c r="E128" s="522">
        <f>IF(+J96&lt;F127,J96,D128)</f>
        <v>841559.65909090906</v>
      </c>
      <c r="F128" s="523">
        <f t="shared" si="49"/>
        <v>13351289.508984579</v>
      </c>
      <c r="G128" s="523">
        <f t="shared" si="50"/>
        <v>13772069.338530034</v>
      </c>
      <c r="H128" s="526">
        <f t="shared" si="51"/>
        <v>2540551.7672367296</v>
      </c>
      <c r="I128" s="577">
        <f t="shared" si="52"/>
        <v>2540551.7672367296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2039</v>
      </c>
      <c r="D129" s="374">
        <f>IF(F128+SUM(E$99:E128)=D$92,F128,D$92-SUM(E$99:E128))</f>
        <v>13351289.508984579</v>
      </c>
      <c r="E129" s="522">
        <f>IF(+J96&lt;F128,J96,D129)</f>
        <v>841559.65909090906</v>
      </c>
      <c r="F129" s="523">
        <f t="shared" si="49"/>
        <v>12509729.849893671</v>
      </c>
      <c r="G129" s="523">
        <f t="shared" si="50"/>
        <v>12930509.679439124</v>
      </c>
      <c r="H129" s="526">
        <f t="shared" si="51"/>
        <v>2436732.7125846306</v>
      </c>
      <c r="I129" s="577">
        <f t="shared" si="52"/>
        <v>2436732.7125846306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2040</v>
      </c>
      <c r="D130" s="374">
        <f>IF(F129+SUM(E$99:E129)=D$92,F129,D$92-SUM(E$99:E129))</f>
        <v>12509729.849893671</v>
      </c>
      <c r="E130" s="522">
        <f>IF(+J96&lt;F129,J96,D130)</f>
        <v>841559.65909090906</v>
      </c>
      <c r="F130" s="523">
        <f t="shared" si="49"/>
        <v>11668170.190802762</v>
      </c>
      <c r="G130" s="523">
        <f t="shared" si="50"/>
        <v>12088950.020348217</v>
      </c>
      <c r="H130" s="526">
        <f t="shared" si="51"/>
        <v>2332913.6579325325</v>
      </c>
      <c r="I130" s="577">
        <f t="shared" si="52"/>
        <v>2332913.6579325325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2041</v>
      </c>
      <c r="D131" s="374">
        <f>IF(F130+SUM(E$99:E130)=D$92,F130,D$92-SUM(E$99:E130))</f>
        <v>11668170.190802762</v>
      </c>
      <c r="E131" s="522">
        <f>IF(+J96&lt;F130,J96,D131)</f>
        <v>841559.65909090906</v>
      </c>
      <c r="F131" s="523">
        <f t="shared" ref="F131:F154" si="53">+D131-E131</f>
        <v>10826610.531711854</v>
      </c>
      <c r="G131" s="523">
        <f t="shared" ref="G131:G154" si="54">+(F131+D131)/2</f>
        <v>11247390.361257307</v>
      </c>
      <c r="H131" s="526">
        <f t="shared" si="51"/>
        <v>2229094.6032804339</v>
      </c>
      <c r="I131" s="577">
        <f t="shared" si="52"/>
        <v>2229094.6032804339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2042</v>
      </c>
      <c r="D132" s="374">
        <f>IF(F131+SUM(E$99:E131)=D$92,F131,D$92-SUM(E$99:E131))</f>
        <v>10826610.531711854</v>
      </c>
      <c r="E132" s="522">
        <f>IF(+J96&lt;F131,J96,D132)</f>
        <v>841559.65909090906</v>
      </c>
      <c r="F132" s="523">
        <f t="shared" si="53"/>
        <v>9985050.8726209458</v>
      </c>
      <c r="G132" s="523">
        <f t="shared" si="54"/>
        <v>10405830.702166401</v>
      </c>
      <c r="H132" s="526">
        <f t="shared" si="51"/>
        <v>2125275.5486283354</v>
      </c>
      <c r="I132" s="577">
        <f t="shared" si="52"/>
        <v>2125275.5486283354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2043</v>
      </c>
      <c r="D133" s="374">
        <f>IF(F132+SUM(E$99:E132)=D$92,F132,D$92-SUM(E$99:E132))</f>
        <v>9985050.8726209458</v>
      </c>
      <c r="E133" s="522">
        <f>IF(+J96&lt;F132,J96,D133)</f>
        <v>841559.65909090906</v>
      </c>
      <c r="F133" s="523">
        <f t="shared" si="53"/>
        <v>9143491.2135300376</v>
      </c>
      <c r="G133" s="523">
        <f t="shared" si="54"/>
        <v>9564271.0430754907</v>
      </c>
      <c r="H133" s="526">
        <f t="shared" si="51"/>
        <v>2021456.4939762368</v>
      </c>
      <c r="I133" s="577">
        <f t="shared" si="52"/>
        <v>2021456.4939762368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2044</v>
      </c>
      <c r="D134" s="374">
        <f>IF(F133+SUM(E$99:E133)=D$92,F133,D$92-SUM(E$99:E133))</f>
        <v>9143491.2135300376</v>
      </c>
      <c r="E134" s="522">
        <f>IF(+J96&lt;F133,J96,D134)</f>
        <v>841559.65909090906</v>
      </c>
      <c r="F134" s="523">
        <f t="shared" si="53"/>
        <v>8301931.5544391284</v>
      </c>
      <c r="G134" s="523">
        <f t="shared" si="54"/>
        <v>8722711.3839845825</v>
      </c>
      <c r="H134" s="526">
        <f t="shared" si="51"/>
        <v>1917637.4393241382</v>
      </c>
      <c r="I134" s="577">
        <f t="shared" si="52"/>
        <v>1917637.4393241382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2045</v>
      </c>
      <c r="D135" s="374">
        <f>IF(F134+SUM(E$99:E134)=D$92,F134,D$92-SUM(E$99:E134))</f>
        <v>8301931.5544391284</v>
      </c>
      <c r="E135" s="522">
        <f>IF(+J96&lt;F134,J96,D135)</f>
        <v>841559.65909090906</v>
      </c>
      <c r="F135" s="523">
        <f t="shared" si="53"/>
        <v>7460371.8953482192</v>
      </c>
      <c r="G135" s="523">
        <f t="shared" si="54"/>
        <v>7881151.7248936743</v>
      </c>
      <c r="H135" s="526">
        <f t="shared" si="51"/>
        <v>1813818.3846720397</v>
      </c>
      <c r="I135" s="577">
        <f t="shared" si="52"/>
        <v>1813818.3846720397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2046</v>
      </c>
      <c r="D136" s="374">
        <f>IF(F135+SUM(E$99:E135)=D$92,F135,D$92-SUM(E$99:E135))</f>
        <v>7460371.8953482192</v>
      </c>
      <c r="E136" s="522">
        <f>IF(+J96&lt;F135,J96,D136)</f>
        <v>841559.65909090906</v>
      </c>
      <c r="F136" s="523">
        <f t="shared" si="53"/>
        <v>6618812.23625731</v>
      </c>
      <c r="G136" s="523">
        <f t="shared" si="54"/>
        <v>7039592.0658027641</v>
      </c>
      <c r="H136" s="526">
        <f t="shared" si="51"/>
        <v>1709999.3300199406</v>
      </c>
      <c r="I136" s="577">
        <f t="shared" si="52"/>
        <v>1709999.3300199406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2047</v>
      </c>
      <c r="D137" s="374">
        <f>IF(F136+SUM(E$99:E136)=D$92,F136,D$92-SUM(E$99:E136))</f>
        <v>6618812.23625731</v>
      </c>
      <c r="E137" s="522">
        <f>IF(+J96&lt;F136,J96,D137)</f>
        <v>841559.65909090906</v>
      </c>
      <c r="F137" s="523">
        <f t="shared" si="53"/>
        <v>5777252.5771664008</v>
      </c>
      <c r="G137" s="523">
        <f t="shared" si="54"/>
        <v>6198032.4067118559</v>
      </c>
      <c r="H137" s="526">
        <f t="shared" si="51"/>
        <v>1606180.2753678421</v>
      </c>
      <c r="I137" s="577">
        <f t="shared" si="52"/>
        <v>1606180.2753678421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2048</v>
      </c>
      <c r="D138" s="374">
        <f>IF(F137+SUM(E$99:E137)=D$92,F137,D$92-SUM(E$99:E137))</f>
        <v>5777252.5771664008</v>
      </c>
      <c r="E138" s="522">
        <f>IF(+J96&lt;F137,J96,D138)</f>
        <v>841559.65909090906</v>
      </c>
      <c r="F138" s="523">
        <f t="shared" si="53"/>
        <v>4935692.9180754917</v>
      </c>
      <c r="G138" s="523">
        <f t="shared" si="54"/>
        <v>5356472.7476209458</v>
      </c>
      <c r="H138" s="526">
        <f t="shared" si="51"/>
        <v>1502361.2207157435</v>
      </c>
      <c r="I138" s="577">
        <f t="shared" si="52"/>
        <v>1502361.2207157435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2049</v>
      </c>
      <c r="D139" s="374">
        <f>IF(F138+SUM(E$99:E138)=D$92,F138,D$92-SUM(E$99:E138))</f>
        <v>4935692.9180754917</v>
      </c>
      <c r="E139" s="522">
        <f>IF(+J96&lt;F138,J96,D139)</f>
        <v>841559.65909090906</v>
      </c>
      <c r="F139" s="523">
        <f t="shared" si="53"/>
        <v>4094133.2589845825</v>
      </c>
      <c r="G139" s="523">
        <f t="shared" si="54"/>
        <v>4514913.0885300376</v>
      </c>
      <c r="H139" s="526">
        <f t="shared" si="51"/>
        <v>1398542.1660636449</v>
      </c>
      <c r="I139" s="577">
        <f t="shared" si="52"/>
        <v>1398542.1660636449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2050</v>
      </c>
      <c r="D140" s="374">
        <f>IF(F139+SUM(E$99:E139)=D$92,F139,D$92-SUM(E$99:E139))</f>
        <v>4094133.2589845825</v>
      </c>
      <c r="E140" s="522">
        <f>IF(+J96&lt;F139,J96,D140)</f>
        <v>841559.65909090906</v>
      </c>
      <c r="F140" s="523">
        <f t="shared" si="53"/>
        <v>3252573.5998936733</v>
      </c>
      <c r="G140" s="523">
        <f t="shared" si="54"/>
        <v>3673353.4294391279</v>
      </c>
      <c r="H140" s="526">
        <f t="shared" si="51"/>
        <v>1294723.1114115461</v>
      </c>
      <c r="I140" s="577">
        <f t="shared" si="52"/>
        <v>1294723.1114115461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2051</v>
      </c>
      <c r="D141" s="374">
        <f>IF(F140+SUM(E$99:E140)=D$92,F140,D$92-SUM(E$99:E140))</f>
        <v>3252573.5998936733</v>
      </c>
      <c r="E141" s="522">
        <f>IF(+J96&lt;F140,J96,D141)</f>
        <v>841559.65909090906</v>
      </c>
      <c r="F141" s="523">
        <f t="shared" si="53"/>
        <v>2411013.9408027641</v>
      </c>
      <c r="G141" s="523">
        <f t="shared" si="54"/>
        <v>2831793.7703482187</v>
      </c>
      <c r="H141" s="526">
        <f t="shared" si="51"/>
        <v>1190904.0567594476</v>
      </c>
      <c r="I141" s="577">
        <f t="shared" si="52"/>
        <v>1190904.0567594476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2052</v>
      </c>
      <c r="D142" s="374">
        <f>IF(F141+SUM(E$99:E141)=D$92,F141,D$92-SUM(E$99:E141))</f>
        <v>2411013.9408027641</v>
      </c>
      <c r="E142" s="522">
        <f>IF(+J96&lt;F141,J96,D142)</f>
        <v>841559.65909090906</v>
      </c>
      <c r="F142" s="523">
        <f t="shared" si="53"/>
        <v>1569454.281711855</v>
      </c>
      <c r="G142" s="523">
        <f t="shared" si="54"/>
        <v>1990234.1112573096</v>
      </c>
      <c r="H142" s="526">
        <f t="shared" si="51"/>
        <v>1087085.0021073488</v>
      </c>
      <c r="I142" s="577">
        <f t="shared" si="52"/>
        <v>1087085.0021073488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2053</v>
      </c>
      <c r="D143" s="374">
        <f>IF(F142+SUM(E$99:E142)=D$92,F142,D$92-SUM(E$99:E142))</f>
        <v>1569454.281711855</v>
      </c>
      <c r="E143" s="522">
        <f>IF(+J96&lt;F142,J96,D143)</f>
        <v>841559.65909090906</v>
      </c>
      <c r="F143" s="523">
        <f t="shared" si="53"/>
        <v>727894.62262094591</v>
      </c>
      <c r="G143" s="523">
        <f t="shared" si="54"/>
        <v>1148674.4521664004</v>
      </c>
      <c r="H143" s="526">
        <f t="shared" si="51"/>
        <v>983265.94745525019</v>
      </c>
      <c r="I143" s="577">
        <f t="shared" si="52"/>
        <v>983265.94745525019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2054</v>
      </c>
      <c r="D144" s="374">
        <f>IF(F143+SUM(E$99:E143)=D$92,F143,D$92-SUM(E$99:E143))</f>
        <v>727894.62262094591</v>
      </c>
      <c r="E144" s="522">
        <f>IF(+J96&lt;F143,J96,D144)</f>
        <v>727894.62262094591</v>
      </c>
      <c r="F144" s="523">
        <f t="shared" si="53"/>
        <v>0</v>
      </c>
      <c r="G144" s="523">
        <f t="shared" si="54"/>
        <v>363947.31131047296</v>
      </c>
      <c r="H144" s="526">
        <f t="shared" si="51"/>
        <v>772793.00314009178</v>
      </c>
      <c r="I144" s="577">
        <f t="shared" si="52"/>
        <v>772793.00314009178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 ht="12.5">
      <c r="C155" s="374" t="s">
        <v>78</v>
      </c>
      <c r="D155" s="375"/>
      <c r="E155" s="375">
        <f>SUM(E99:E154)</f>
        <v>37028625</v>
      </c>
      <c r="F155" s="375"/>
      <c r="G155" s="375"/>
      <c r="H155" s="375">
        <f>SUM(H99:H154)</f>
        <v>136114929.37858251</v>
      </c>
      <c r="I155" s="375">
        <f>SUM(I99:I154)</f>
        <v>136114929.37858251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C4343E0D-BFBF-43A8-823F-034AFBD5236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Jeffrey S Dornsife</cp:lastModifiedBy>
  <cp:lastPrinted>2020-04-20T20:30:04Z</cp:lastPrinted>
  <dcterms:created xsi:type="dcterms:W3CDTF">2009-05-11T14:02:48Z</dcterms:created>
  <dcterms:modified xsi:type="dcterms:W3CDTF">2024-06-13T14:45:40Z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e27f346c-53a3-4eb3-ab46-1ecd8bfafb32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{9AADA218-62E2-4534-8868-6155D4068EE0}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</Properties>
</file>